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590" tabRatio="731" firstSheet="2" activeTab="11"/>
  </bookViews>
  <sheets>
    <sheet name="Meni" sheetId="1" r:id="rId1"/>
    <sheet name="Obrazac1" sheetId="2" r:id="rId2"/>
    <sheet name="Sheet1" sheetId="3" r:id="rId3"/>
    <sheet name="Obrazac2" sheetId="4" r:id="rId4"/>
    <sheet name="Obrazac3" sheetId="5" r:id="rId5"/>
    <sheet name="Obrazac4" sheetId="6" r:id="rId6"/>
    <sheet name="Obrazac5" sheetId="7" r:id="rId7"/>
    <sheet name="Obrazac6" sheetId="8" r:id="rId8"/>
    <sheet name="Obrazac7" sheetId="9" r:id="rId9"/>
    <sheet name="Obrazac8" sheetId="10" r:id="rId10"/>
    <sheet name="K9OOSO" sheetId="11" r:id="rId11"/>
    <sheet name="OZPR" sheetId="12" r:id="rId12"/>
    <sheet name="Transferi" sheetId="13" r:id="rId13"/>
    <sheet name="BO" sheetId="14" r:id="rId14"/>
    <sheet name="Krv1" sheetId="15" r:id="rId15"/>
    <sheet name="Krv2" sheetId="16" r:id="rId16"/>
    <sheet name="Povracaj" sheetId="17" r:id="rId17"/>
    <sheet name="KontrolaF" sheetId="18" r:id="rId18"/>
    <sheet name="Kontrola" sheetId="19" r:id="rId19"/>
  </sheets>
  <externalReferences>
    <externalReference r:id="rId22"/>
    <externalReference r:id="rId23"/>
  </externalReferences>
  <definedNames>
    <definedName name="biop">'Meni'!$C$11</definedName>
    <definedName name="bip">'Meni'!$C$13</definedName>
    <definedName name="BrojPodr">'Meni'!$C$14</definedName>
    <definedName name="BrojPodracuna" localSheetId="13">'Meni'!$C$14</definedName>
    <definedName name="BrojPodracuna" localSheetId="18">'[1]Meni'!$C$14</definedName>
    <definedName name="BrojPodracuna" localSheetId="14">'Meni'!$C$14</definedName>
    <definedName name="BrojPodracuna" localSheetId="15">'Meni'!$C$14</definedName>
    <definedName name="BrojPodracuna" localSheetId="1">'[1]Meni'!$C$14</definedName>
    <definedName name="BrojPodracuna" localSheetId="3">'[1]Meni'!$C$14</definedName>
    <definedName name="BrojPodracuna" localSheetId="4">'[1]Meni'!$C$14</definedName>
    <definedName name="BrojPodracuna" localSheetId="5">'[1]Meni'!$C$14</definedName>
    <definedName name="BrojPodracuna" localSheetId="7">'[1]Meni'!$C$14</definedName>
    <definedName name="BrojPodracuna" localSheetId="8">'[1]Meni'!$C$14</definedName>
    <definedName name="BrojPodracuna" localSheetId="11">'Meni'!$C$14</definedName>
    <definedName name="BrojPodracuna" localSheetId="16">'Meni'!$C$14</definedName>
    <definedName name="BrojPodracuna" localSheetId="12">'Meni'!$C$14</definedName>
    <definedName name="BrojPodracuna">'Meni'!$C$14</definedName>
    <definedName name="Datum">'Meni'!$C$7</definedName>
    <definedName name="Fili">'Meni'!$A$29</definedName>
    <definedName name="Filijala" localSheetId="13">'Meni'!$A$29</definedName>
    <definedName name="Filijala" localSheetId="10">'Meni'!$A$29</definedName>
    <definedName name="Filijala" localSheetId="18">'[1]Meni'!$A$29</definedName>
    <definedName name="Filijala" localSheetId="14">'Meni'!$A$29</definedName>
    <definedName name="Filijala" localSheetId="15">'Meni'!$A$29</definedName>
    <definedName name="Filijala" localSheetId="1">'[1]Meni'!$A$29</definedName>
    <definedName name="Filijala" localSheetId="3">'[1]Meni'!$A$29</definedName>
    <definedName name="Filijala" localSheetId="4">'[1]Meni'!$A$29</definedName>
    <definedName name="Filijala" localSheetId="5">'[1]Meni'!$A$29</definedName>
    <definedName name="Filijala" localSheetId="7">'[1]Meni'!$A$29</definedName>
    <definedName name="Filijala" localSheetId="8">'[1]Meni'!$A$29</definedName>
    <definedName name="Filijala" localSheetId="9">'[2]Meni'!$A$29</definedName>
    <definedName name="Filijala" localSheetId="11">'Meni'!$A$29</definedName>
    <definedName name="Filijala" localSheetId="16">'Meni'!$A$29</definedName>
    <definedName name="Filijala" localSheetId="12">'Meni'!$A$29</definedName>
    <definedName name="Filijala">'Meni'!$A$29</definedName>
    <definedName name="MatBroj">'Meni'!$C$12</definedName>
    <definedName name="MaticniBroj" localSheetId="13">'Meni'!$C$12</definedName>
    <definedName name="MaticniBroj" localSheetId="18">'[1]Meni'!$C$12</definedName>
    <definedName name="MaticniBroj" localSheetId="14">'Meni'!$C$12</definedName>
    <definedName name="MaticniBroj" localSheetId="15">'Meni'!$C$12</definedName>
    <definedName name="MaticniBroj" localSheetId="1">'[1]Meni'!$C$12</definedName>
    <definedName name="MaticniBroj" localSheetId="3">'[1]Meni'!$C$12</definedName>
    <definedName name="MaticniBroj" localSheetId="4">'[1]Meni'!$C$12</definedName>
    <definedName name="MaticniBroj" localSheetId="5">'[1]Meni'!$C$12</definedName>
    <definedName name="MaticniBroj" localSheetId="7">'[1]Meni'!$C$12</definedName>
    <definedName name="MaticniBroj" localSheetId="8">'[1]Meni'!$C$12</definedName>
    <definedName name="MaticniBroj" localSheetId="11">'Meni'!$C$12</definedName>
    <definedName name="MaticniBroj" localSheetId="16">'Meni'!$C$12</definedName>
    <definedName name="MaticniBroj" localSheetId="12">'Meni'!$C$12</definedName>
    <definedName name="MaticniBroj">'Meni'!$C$12</definedName>
    <definedName name="NazivKorisnika" localSheetId="13">'Meni'!$C$10</definedName>
    <definedName name="NazivKorisnika" localSheetId="18">'[1]Meni'!$C$10</definedName>
    <definedName name="NazivKorisnika" localSheetId="14">'Meni'!$C$10</definedName>
    <definedName name="NazivKorisnika" localSheetId="15">'Meni'!$C$10</definedName>
    <definedName name="NazivKorisnika" localSheetId="1">'[1]Meni'!$C$10</definedName>
    <definedName name="NazivKorisnika" localSheetId="3">'[1]Meni'!$C$10</definedName>
    <definedName name="NazivKorisnika" localSheetId="4">'[1]Meni'!$C$10</definedName>
    <definedName name="NazivKorisnika" localSheetId="5">'[1]Meni'!$C$10</definedName>
    <definedName name="NazivKorisnika" localSheetId="7">'[1]Meni'!$C$10</definedName>
    <definedName name="NazivKorisnika" localSheetId="8">'[1]Meni'!$C$10</definedName>
    <definedName name="NazivKorisnika" localSheetId="11">'Meni'!$C$10</definedName>
    <definedName name="NazivKorisnika" localSheetId="16">'Meni'!$C$10</definedName>
    <definedName name="NazivKorisnika" localSheetId="12">'Meni'!$C$10</definedName>
    <definedName name="NazivKorisnika">'Meni'!$C$10</definedName>
    <definedName name="NazKorisnika">'Meni'!$C$10</definedName>
    <definedName name="Odstupanje_1" localSheetId="17">'KontrolaF'!$G$22</definedName>
    <definedName name="Odstupanje2" localSheetId="17">'KontrolaF'!#REF!</definedName>
    <definedName name="PIB" localSheetId="13">'Meni'!$C$13</definedName>
    <definedName name="PIB" localSheetId="18">'[1]Meni'!$C$13</definedName>
    <definedName name="PIB" localSheetId="14">'Meni'!$C$13</definedName>
    <definedName name="PIB" localSheetId="15">'Meni'!$C$13</definedName>
    <definedName name="PIB" localSheetId="1">'[1]Meni'!$C$13</definedName>
    <definedName name="PIB" localSheetId="3">'[1]Meni'!$C$13</definedName>
    <definedName name="PIB" localSheetId="4">'[1]Meni'!$C$13</definedName>
    <definedName name="PIB" localSheetId="5">'[1]Meni'!$C$13</definedName>
    <definedName name="PIB" localSheetId="7">'[1]Meni'!$C$13</definedName>
    <definedName name="PIB" localSheetId="8">'[1]Meni'!$C$13</definedName>
    <definedName name="PIB" localSheetId="11">'Meni'!$C$13</definedName>
    <definedName name="PIB" localSheetId="16">'Meni'!$C$13</definedName>
    <definedName name="PIB" localSheetId="12">'Meni'!$C$13</definedName>
    <definedName name="PIB">'Meni'!$C$13</definedName>
    <definedName name="_xlnm.Print_Area" localSheetId="10">'K9OOSO'!$A$1:$E$26</definedName>
    <definedName name="_xlnm.Print_Area" localSheetId="14">'Krv1'!$A$1:$G$29</definedName>
    <definedName name="_xlnm.Print_Area" localSheetId="15">'Krv2'!$A$1:$G$299</definedName>
    <definedName name="_xlnm.Print_Area" localSheetId="1">'Obrazac1'!$A$1:$G$295</definedName>
    <definedName name="_xlnm.Print_Area" localSheetId="3">'Obrazac2'!$A$1:$E$388</definedName>
    <definedName name="_xlnm.Print_Area" localSheetId="4">'Obrazac3'!$A$1:$E$191</definedName>
    <definedName name="_xlnm.Print_Area" localSheetId="5">'Obrazac4'!$A$1:$E$468</definedName>
    <definedName name="_xlnm.Print_Area" localSheetId="6">'Obrazac5'!$A$1:$K$560</definedName>
    <definedName name="_xlnm.Print_Area" localSheetId="7">'Obrazac6'!$A$1:$F$49</definedName>
    <definedName name="_xlnm.Print_Area" localSheetId="9">'Obrazac8'!$A$1:$E$47</definedName>
    <definedName name="_xlnm.Print_Area" localSheetId="11">'OZPR'!$A$1:$F$329</definedName>
    <definedName name="_xlnm.Print_Titles" localSheetId="15">'Krv2'!$25:$28</definedName>
    <definedName name="_xlnm.Print_Titles" localSheetId="3">'Obrazac2'!$18:$20</definedName>
    <definedName name="_xlnm.Print_Titles" localSheetId="4">'Obrazac3'!$18:$20</definedName>
    <definedName name="_xlnm.Print_Titles" localSheetId="5">'Obrazac4'!$18:$20</definedName>
    <definedName name="Razlika">'KontrolaF'!$I$12</definedName>
    <definedName name="Sediste" localSheetId="13">'Meni'!$C$11</definedName>
    <definedName name="Sediste" localSheetId="18">'[1]Meni'!$C$11</definedName>
    <definedName name="Sediste" localSheetId="14">'Meni'!$C$11</definedName>
    <definedName name="Sediste" localSheetId="15">'Meni'!$C$11</definedName>
    <definedName name="Sediste" localSheetId="1">'[1]Meni'!$C$11</definedName>
    <definedName name="Sediste" localSheetId="3">'[1]Meni'!$C$11</definedName>
    <definedName name="Sediste" localSheetId="4">'[1]Meni'!$C$11</definedName>
    <definedName name="Sediste" localSheetId="5">'[1]Meni'!$C$11</definedName>
    <definedName name="Sediste" localSheetId="7">'[1]Meni'!$C$11</definedName>
    <definedName name="Sediste" localSheetId="8">'[1]Meni'!$C$11</definedName>
    <definedName name="Sediste" localSheetId="11">'Meni'!$C$11</definedName>
    <definedName name="Sediste" localSheetId="16">'Meni'!$C$11</definedName>
    <definedName name="Sediste" localSheetId="12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3">'Meni'!$D$29</definedName>
    <definedName name="ZU" localSheetId="10">'Meni'!$D$29</definedName>
    <definedName name="ZU" localSheetId="18">'[1]Meni'!$D$29</definedName>
    <definedName name="ZU" localSheetId="14">'Meni'!$D$29</definedName>
    <definedName name="ZU" localSheetId="15">'Meni'!$D$29</definedName>
    <definedName name="ZU" localSheetId="1">'[1]Meni'!$D$29</definedName>
    <definedName name="ZU" localSheetId="3">'[1]Meni'!$D$29</definedName>
    <definedName name="ZU" localSheetId="4">'[1]Meni'!$D$29</definedName>
    <definedName name="ZU" localSheetId="5">'[1]Meni'!$D$29</definedName>
    <definedName name="ZU" localSheetId="7">'[1]Meni'!$D$29</definedName>
    <definedName name="ZU" localSheetId="8">'[1]Meni'!$D$29</definedName>
    <definedName name="ZU" localSheetId="9">'[2]Meni'!$D$29</definedName>
    <definedName name="ZU" localSheetId="11">'Meni'!$D$29</definedName>
    <definedName name="ZU" localSheetId="16">'Meni'!$D$29</definedName>
    <definedName name="ZU" localSheetId="12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<sst xmlns="http://schemas.openxmlformats.org/spreadsheetml/2006/main" count="4097" uniqueCount="1873">
  <si>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</si>
  <si>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</si>
  <si>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</si>
  <si>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</si>
  <si>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</si>
  <si>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</si>
  <si>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</si>
  <si>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</si>
  <si>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</si>
  <si>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</si>
  <si>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</si>
  <si>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</si>
  <si>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</si>
  <si>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</si>
  <si>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</si>
  <si>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</si>
  <si>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</si>
  <si>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</si>
  <si>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</si>
  <si>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</si>
  <si>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</si>
  <si>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</si>
  <si>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</si>
  <si>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</si>
  <si>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</si>
  <si>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</si>
  <si>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</si>
  <si>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</si>
  <si>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</si>
  <si>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</si>
  <si>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</si>
  <si>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</si>
  <si>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</si>
  <si>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</si>
  <si>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</si>
  <si>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</si>
  <si>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</si>
  <si>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</si>
  <si>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</si>
  <si>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</si>
  <si>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</si>
  <si>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</si>
  <si>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</si>
  <si>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</si>
  <si>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</si>
  <si>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</si>
  <si>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</si>
  <si>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</si>
  <si>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</si>
  <si>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</si>
  <si>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</si>
  <si>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</si>
  <si>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</si>
  <si>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</si>
  <si>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</si>
  <si>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</si>
  <si>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</si>
  <si>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</si>
  <si>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</si>
  <si>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</si>
  <si>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</si>
  <si>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</si>
  <si>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</si>
  <si>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</si>
  <si>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</si>
  <si>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</si>
  <si>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</si>
  <si>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</si>
  <si>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</si>
  <si>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</si>
  <si>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</si>
  <si>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</si>
  <si>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</si>
  <si>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</si>
  <si>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</si>
  <si>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</si>
  <si>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</si>
  <si>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</si>
  <si>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</si>
  <si>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</si>
  <si>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</si>
  <si>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</si>
  <si>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</si>
  <si>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</si>
  <si>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</si>
  <si>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</si>
  <si>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</si>
  <si>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</si>
  <si>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</si>
  <si>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</si>
  <si>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</si>
  <si>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</si>
  <si>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</si>
  <si>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</si>
  <si>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</si>
  <si>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</si>
  <si>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</si>
  <si>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</si>
  <si>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</si>
  <si>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</si>
  <si>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</si>
  <si>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</si>
  <si>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</si>
  <si>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</si>
  <si>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</si>
  <si>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</si>
  <si>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</si>
  <si>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</si>
  <si>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</si>
  <si>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</si>
  <si>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</si>
  <si>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</si>
  <si>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</si>
  <si>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</si>
  <si>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</si>
  <si>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</si>
  <si>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</si>
  <si>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</si>
  <si>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</si>
  <si>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</si>
  <si>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</si>
  <si>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</si>
  <si>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</si>
  <si>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</si>
  <si>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</si>
  <si>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</si>
  <si>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</si>
  <si>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</si>
  <si>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</si>
  <si>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</si>
  <si>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</si>
  <si>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</si>
  <si>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</si>
  <si>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</si>
  <si>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</si>
  <si>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</si>
  <si>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</si>
  <si>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</si>
  <si>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</si>
  <si>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</si>
  <si>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</si>
  <si>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</si>
  <si>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</si>
  <si>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</si>
  <si>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</si>
  <si>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</si>
  <si>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</si>
  <si>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</si>
  <si>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</si>
  <si>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</si>
  <si>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</si>
  <si>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</si>
  <si>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</si>
  <si>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</si>
  <si>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</si>
  <si>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</si>
  <si>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</si>
  <si>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</si>
  <si>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</si>
  <si>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</si>
  <si>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</si>
  <si>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</si>
  <si>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</si>
  <si>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</si>
  <si>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</si>
  <si>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</si>
  <si>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</si>
  <si>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</si>
  <si>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</si>
  <si>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</si>
  <si>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</si>
  <si>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</si>
  <si>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</si>
  <si>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</si>
  <si>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</si>
  <si>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</si>
  <si>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</si>
  <si>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</si>
  <si>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</si>
  <si>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</si>
  <si>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</si>
  <si>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</si>
  <si>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</si>
  <si>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</si>
  <si>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</si>
  <si>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</si>
  <si>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</si>
  <si>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</si>
  <si>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</si>
  <si>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</si>
  <si>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</si>
  <si>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</si>
  <si>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</si>
  <si>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</si>
  <si>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</si>
  <si>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</si>
  <si>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</si>
  <si>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</si>
  <si>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</si>
  <si>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</si>
  <si>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</si>
  <si>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</si>
  <si>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</si>
  <si>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</si>
  <si>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</si>
  <si>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</si>
  <si>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</si>
  <si>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</si>
  <si>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</si>
  <si>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</si>
  <si>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</si>
  <si>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</si>
  <si>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</si>
  <si>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</si>
  <si>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</si>
  <si>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</si>
  <si>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</si>
  <si>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</si>
  <si>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</si>
  <si>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</si>
  <si>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</si>
  <si>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</si>
  <si>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</si>
  <si>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</si>
  <si>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</si>
  <si>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</si>
  <si>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</si>
  <si>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</si>
  <si>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</si>
  <si>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</si>
  <si>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</si>
  <si>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</si>
  <si>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</si>
  <si>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</si>
  <si>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</si>
  <si>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</si>
  <si>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</si>
  <si>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</si>
  <si>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</si>
  <si>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</si>
  <si>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</si>
  <si>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</si>
  <si>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</si>
  <si>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</si>
  <si>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</si>
  <si>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</si>
  <si>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</si>
  <si>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</si>
  <si>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</si>
  <si>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</si>
  <si>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</si>
  <si>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</si>
  <si>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</si>
  <si>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</si>
  <si>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</si>
  <si>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</si>
  <si>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</si>
  <si>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</si>
  <si>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</si>
  <si>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</si>
  <si>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</si>
  <si>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</si>
  <si>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</si>
  <si>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</si>
  <si>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</si>
  <si>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</si>
  <si>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</si>
  <si>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</si>
  <si>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</si>
  <si>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</si>
  <si>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</si>
  <si>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</si>
  <si>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</si>
  <si>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</si>
  <si>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</si>
  <si>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</si>
  <si>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</si>
  <si>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</si>
  <si>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</si>
  <si>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</si>
  <si>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</si>
  <si>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</si>
  <si>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</si>
  <si>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</si>
  <si>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</si>
  <si>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</si>
  <si>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</si>
  <si>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</si>
  <si>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</si>
  <si>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</si>
  <si>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</si>
  <si>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</si>
  <si>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</si>
  <si>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</si>
  <si>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</si>
  <si>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</si>
  <si>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</si>
  <si>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</si>
  <si>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</si>
  <si>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</si>
  <si>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</si>
  <si>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</si>
  <si>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</si>
  <si>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</si>
  <si>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</si>
  <si>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</si>
  <si>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</si>
  <si>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</si>
  <si>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</si>
  <si>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</si>
  <si>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</si>
  <si>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</si>
  <si>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</si>
  <si>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</si>
  <si>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</si>
  <si>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</si>
  <si>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</si>
  <si>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</si>
  <si>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</si>
  <si>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</si>
  <si>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</si>
  <si>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</si>
  <si>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</si>
  <si>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</si>
  <si>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</si>
  <si>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</si>
  <si>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</si>
  <si>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</si>
  <si>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</si>
  <si>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</si>
  <si>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</si>
  <si>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</si>
  <si>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</si>
  <si>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</si>
  <si>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</si>
  <si>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</si>
  <si>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</si>
  <si>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</si>
  <si>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</si>
  <si>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</si>
  <si>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</si>
  <si>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</si>
  <si>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</si>
  <si>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</si>
  <si>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</si>
  <si>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</si>
  <si>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</si>
  <si>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</si>
  <si>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</si>
  <si>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</si>
  <si>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</si>
  <si>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</si>
  <si>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</si>
  <si>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</si>
  <si>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</si>
  <si>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</si>
  <si>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</si>
  <si>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</si>
  <si>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</si>
  <si>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</si>
  <si>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</si>
  <si>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</si>
  <si>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</si>
  <si>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</si>
  <si>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</si>
  <si>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</si>
  <si>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</si>
  <si>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</si>
  <si>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</si>
  <si>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</si>
  <si>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</si>
  <si>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</si>
  <si>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</si>
  <si>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</si>
  <si>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</si>
  <si>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</si>
  <si>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</si>
  <si>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</si>
  <si>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</si>
  <si>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</si>
  <si>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</si>
  <si>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</si>
  <si>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</si>
  <si>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</si>
  <si>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</si>
  <si>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</si>
  <si>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</si>
  <si>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</si>
  <si>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</si>
  <si>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</si>
  <si>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</si>
  <si>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</si>
  <si>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</si>
  <si>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</si>
  <si>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</si>
  <si>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</si>
  <si>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</si>
  <si>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</si>
  <si>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</si>
  <si>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</si>
  <si>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</si>
  <si>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</si>
  <si>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</si>
  <si>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</si>
  <si>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</si>
  <si>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</si>
  <si>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</si>
  <si>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</si>
  <si>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</si>
  <si>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</si>
  <si>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</si>
  <si>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</si>
  <si>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</si>
  <si>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</si>
  <si>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</si>
  <si>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</si>
  <si>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</si>
  <si>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</si>
  <si>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</si>
  <si>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</si>
  <si>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</si>
  <si>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</si>
  <si>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</si>
  <si>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</si>
  <si>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</si>
  <si>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</si>
  <si>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</si>
  <si>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</si>
  <si>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</si>
  <si>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</si>
  <si>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</si>
  <si>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</si>
  <si>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</si>
  <si>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</si>
  <si>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</si>
  <si>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</si>
  <si>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</si>
  <si>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</si>
  <si>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</si>
  <si>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</si>
  <si>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</si>
  <si>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</si>
  <si>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</si>
  <si>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</si>
  <si>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</si>
  <si>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</si>
  <si>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</si>
  <si>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</si>
  <si>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</si>
  <si>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</si>
  <si>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</si>
  <si>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</si>
  <si>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</si>
  <si>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</si>
  <si>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</si>
  <si>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</si>
  <si>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</si>
  <si>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</si>
  <si>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</si>
  <si>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</si>
  <si>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</si>
  <si>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</si>
  <si>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</si>
  <si>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</si>
  <si>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</si>
  <si>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</si>
  <si>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</si>
  <si>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</si>
  <si>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</si>
  <si>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</si>
  <si>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</si>
  <si>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</si>
  <si>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</si>
  <si>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</si>
  <si>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</si>
  <si>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</si>
  <si>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</si>
  <si>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</si>
  <si>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</si>
  <si>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</si>
  <si>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</si>
  <si>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</si>
  <si>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</si>
  <si>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</si>
  <si>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</si>
  <si>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</si>
  <si>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</si>
  <si>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</si>
  <si>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</si>
  <si>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</si>
  <si>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</si>
  <si>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</si>
  <si>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</si>
  <si>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</si>
  <si>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</si>
  <si>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</si>
  <si>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</si>
  <si>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</si>
  <si>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</si>
  <si>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</si>
  <si>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</si>
  <si>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</si>
  <si>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</si>
  <si>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</si>
  <si>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</si>
  <si>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</si>
  <si>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</si>
  <si>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</si>
  <si>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</si>
  <si>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</si>
  <si>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</si>
  <si>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</si>
  <si>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</si>
  <si>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</si>
  <si>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</si>
  <si>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</si>
  <si>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</si>
  <si>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</si>
  <si>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</si>
  <si>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</si>
  <si>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</si>
  <si>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</si>
  <si>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</si>
  <si>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</si>
  <si>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</si>
  <si>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</si>
  <si>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</si>
  <si>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</si>
  <si>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</si>
  <si>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</si>
  <si>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</si>
  <si>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</si>
  <si>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</si>
  <si>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</si>
  <si>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</si>
  <si>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</si>
  <si>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</si>
  <si>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</si>
  <si>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</si>
  <si>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</si>
  <si>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</si>
  <si>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</si>
  <si>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</si>
  <si>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</si>
  <si>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</si>
  <si>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</si>
  <si>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</si>
  <si>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</si>
  <si>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</si>
  <si>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</si>
  <si>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</si>
  <si>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</si>
  <si>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</si>
  <si>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</si>
  <si>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</si>
  <si>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</si>
  <si>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</si>
  <si>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</si>
  <si>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</si>
  <si>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</si>
  <si>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</si>
  <si>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</si>
  <si>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</si>
  <si>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</si>
  <si>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</si>
  <si>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</si>
  <si>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</si>
  <si>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</si>
  <si>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</si>
  <si>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</si>
  <si>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</si>
  <si>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</si>
  <si>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</si>
  <si>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</si>
  <si>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</si>
  <si>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</si>
  <si>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</si>
  <si>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</si>
  <si>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</si>
  <si>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</si>
  <si>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</si>
  <si>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</si>
  <si>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</si>
  <si>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</si>
  <si>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</si>
  <si>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</si>
  <si>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</si>
  <si>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</si>
  <si>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</si>
  <si>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</si>
  <si>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</si>
  <si>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</si>
  <si>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</si>
  <si>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</si>
  <si>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</si>
  <si>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</si>
  <si>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</si>
  <si>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</si>
  <si>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</si>
  <si>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</si>
  <si>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</si>
  <si>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</si>
  <si>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</si>
  <si>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</si>
  <si>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</si>
  <si>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</si>
  <si>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</si>
  <si>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</si>
  <si>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</si>
  <si>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</si>
  <si>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</si>
  <si>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</si>
  <si>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</si>
  <si>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</si>
  <si>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</si>
  <si>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</si>
  <si>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</si>
  <si>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</si>
  <si>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</si>
  <si>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</si>
  <si>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</si>
  <si>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</si>
  <si>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</si>
  <si>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</si>
  <si>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</si>
  <si>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</si>
  <si>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</si>
  <si>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</si>
  <si>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</si>
  <si>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</si>
  <si>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</si>
  <si>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</si>
  <si>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</si>
  <si>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</si>
  <si>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</si>
  <si>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</si>
  <si>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</si>
  <si>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</si>
  <si>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</si>
  <si>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</si>
  <si>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</si>
  <si>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</si>
  <si>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</si>
  <si>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</si>
  <si>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</si>
  <si>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</si>
  <si>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</si>
  <si>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</si>
  <si>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</si>
  <si>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</si>
  <si>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</si>
  <si>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</si>
  <si>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</si>
  <si>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</si>
  <si>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</si>
  <si>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</si>
  <si>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</si>
  <si>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</si>
  <si>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</si>
  <si>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</si>
  <si>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</si>
  <si>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</si>
  <si>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</si>
  <si>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</si>
  <si>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</si>
  <si>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</si>
  <si>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</si>
  <si>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</si>
  <si>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</si>
  <si>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</si>
  <si>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</si>
  <si>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</si>
  <si>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</si>
  <si>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</si>
  <si>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</si>
  <si>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</si>
  <si>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</si>
  <si>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</si>
  <si>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</si>
  <si>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</si>
  <si>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</si>
  <si>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</si>
  <si>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</si>
  <si>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</si>
  <si>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</si>
  <si>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</si>
  <si>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</si>
  <si>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</si>
  <si>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</si>
  <si>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</si>
  <si>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</si>
  <si>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</si>
  <si>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</si>
  <si>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</si>
  <si>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</si>
  <si>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</si>
  <si>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</si>
  <si>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</si>
  <si>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</si>
  <si>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</si>
  <si>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</si>
  <si>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</si>
  <si>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</si>
  <si>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</si>
  <si>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</si>
  <si>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</si>
  <si>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</si>
  <si>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</si>
  <si>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</si>
  <si>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</si>
  <si>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</si>
  <si>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</si>
  <si>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</si>
  <si>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</si>
  <si>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</si>
  <si>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</si>
  <si>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</si>
  <si>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</si>
  <si>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</si>
  <si>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</si>
  <si>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</si>
  <si>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</si>
  <si>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</si>
  <si>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</si>
  <si>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</si>
  <si>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</si>
  <si>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</si>
  <si>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</si>
  <si>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</si>
  <si>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</si>
  <si>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</si>
  <si>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</si>
  <si>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</si>
  <si>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</si>
  <si>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</si>
  <si>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</si>
  <si>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</si>
  <si>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</si>
  <si>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</si>
  <si>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</si>
  <si>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</si>
  <si>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</si>
  <si>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</si>
  <si>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</si>
  <si>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</si>
  <si>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</si>
  <si>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</si>
  <si>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</si>
  <si>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</si>
  <si>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</si>
  <si>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</si>
  <si>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</si>
  <si>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</si>
  <si>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</si>
  <si>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</si>
  <si>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</si>
  <si>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</si>
  <si>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</si>
  <si>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</si>
  <si>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</si>
  <si>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</si>
  <si>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</si>
  <si>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</si>
  <si>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</si>
  <si>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</si>
  <si>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</si>
  <si>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</si>
  <si>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</si>
  <si>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</si>
  <si>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</si>
  <si>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</si>
  <si>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</si>
  <si>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</si>
  <si>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</si>
  <si>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</si>
  <si>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</si>
  <si>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</si>
  <si>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</si>
  <si>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</si>
  <si>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</si>
  <si>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</si>
  <si>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</si>
  <si>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</si>
  <si>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</si>
  <si>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</si>
  <si>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</si>
  <si>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</si>
  <si>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</si>
  <si>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</si>
  <si>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</si>
  <si>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</si>
  <si>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</si>
  <si>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</si>
  <si>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</si>
  <si>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</si>
  <si>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</si>
  <si>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</si>
  <si>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</si>
  <si>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</si>
  <si>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</si>
  <si>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</si>
  <si>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</si>
  <si>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</si>
  <si>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</si>
  <si>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</si>
  <si>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</si>
  <si>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</si>
  <si>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</si>
  <si>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</si>
  <si>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</si>
  <si>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</si>
  <si>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</si>
  <si>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</si>
  <si>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</si>
  <si>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</si>
  <si>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</si>
  <si>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</si>
  <si>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</si>
  <si>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</si>
  <si>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</si>
  <si>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</si>
  <si>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</si>
  <si>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</si>
  <si>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</si>
  <si>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</si>
  <si>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</si>
  <si>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</si>
  <si>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</si>
  <si>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</si>
  <si>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</si>
  <si>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</si>
  <si>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</si>
  <si>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</si>
  <si>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</si>
  <si>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</si>
  <si>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</si>
  <si>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</si>
  <si>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</si>
  <si>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</si>
  <si>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</si>
  <si>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</si>
  <si>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</si>
  <si>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</si>
  <si>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</si>
  <si>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</si>
  <si>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</si>
  <si>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</si>
  <si>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</si>
  <si>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</si>
  <si>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</si>
  <si>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</si>
  <si>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</si>
  <si>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</si>
  <si>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</si>
  <si>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</si>
  <si>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</si>
  <si>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</si>
  <si>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</si>
  <si>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</si>
  <si>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</si>
  <si>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</si>
  <si>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</si>
  <si>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</si>
  <si>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</si>
  <si>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</si>
  <si>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</si>
  <si>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</si>
  <si>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</si>
  <si>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</si>
  <si>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</si>
  <si>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</si>
  <si>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</si>
  <si>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</si>
  <si>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</si>
  <si>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</si>
  <si>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</si>
  <si>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</si>
  <si>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</si>
  <si>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</si>
  <si>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</si>
  <si>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</si>
  <si>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</si>
  <si>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</si>
  <si>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</si>
  <si>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</si>
  <si>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</si>
  <si>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</si>
  <si>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</si>
  <si>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</si>
  <si>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</si>
  <si>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</si>
  <si>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</si>
  <si>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</si>
  <si>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</si>
  <si>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</si>
  <si>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</si>
  <si>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</si>
  <si>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</si>
  <si>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</si>
  <si>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</si>
  <si>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</si>
  <si>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</si>
  <si>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</si>
  <si>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</si>
  <si>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</si>
  <si>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</si>
  <si>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</si>
  <si>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</si>
  <si>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</si>
  <si>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</si>
  <si>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</si>
  <si>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</si>
  <si>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</si>
  <si>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</si>
  <si>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</si>
  <si>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</si>
  <si>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</si>
  <si>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</si>
  <si>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</si>
  <si>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</si>
  <si>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</si>
  <si>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</si>
  <si>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</si>
  <si>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</si>
  <si>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</si>
  <si>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</si>
  <si>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</si>
  <si>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</si>
  <si>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</si>
  <si>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</si>
  <si>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</si>
  <si>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</si>
  <si>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</si>
  <si>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</si>
  <si>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</si>
  <si>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</si>
  <si>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</si>
  <si>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</si>
  <si>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</si>
  <si>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</si>
  <si>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</si>
  <si>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</si>
  <si>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</si>
  <si>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</si>
  <si>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</si>
  <si>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</si>
  <si>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</si>
  <si>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</si>
  <si>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</si>
  <si>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</si>
  <si>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</si>
  <si>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</si>
  <si>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</si>
  <si>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</si>
  <si>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</si>
  <si>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</si>
  <si>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</si>
  <si>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</si>
  <si>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</si>
  <si>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</si>
  <si>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</si>
  <si>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</si>
  <si>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</si>
  <si>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</si>
  <si>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</si>
  <si>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</si>
  <si>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</si>
  <si>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</si>
  <si>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</si>
  <si>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</si>
  <si>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</si>
  <si>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</si>
  <si>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</si>
  <si>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</si>
  <si>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</si>
  <si>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</si>
  <si>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</si>
  <si>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</si>
  <si>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</si>
  <si>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</si>
  <si>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</si>
  <si>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</si>
  <si>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</si>
  <si>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</si>
  <si>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</si>
  <si>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</si>
  <si>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</si>
  <si>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</si>
  <si>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</si>
  <si>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</si>
  <si>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</si>
  <si>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</si>
  <si>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</si>
  <si>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</si>
  <si>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</si>
  <si>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</si>
  <si>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</si>
  <si>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</si>
  <si>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</si>
  <si>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</si>
  <si>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</si>
  <si>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</si>
  <si>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</si>
  <si>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</si>
  <si>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</si>
  <si>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</si>
  <si>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</si>
  <si>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</si>
  <si>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</si>
  <si>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</si>
  <si>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</si>
  <si>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</si>
  <si>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</si>
  <si>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</si>
  <si>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</si>
  <si>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</si>
  <si>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</si>
  <si>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</si>
  <si>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</si>
  <si>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</si>
  <si>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</si>
  <si>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</si>
  <si>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</si>
  <si>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</si>
  <si>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</si>
  <si>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</si>
  <si>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</si>
  <si>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</si>
  <si>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</si>
  <si>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</si>
  <si>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</si>
  <si>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</si>
  <si>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</si>
  <si>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</si>
  <si>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</si>
  <si>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</si>
  <si>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</si>
  <si>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</si>
  <si>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</si>
  <si>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</si>
  <si>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</si>
  <si>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</si>
  <si>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</si>
  <si>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</si>
  <si>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</si>
  <si>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</si>
  <si>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</si>
  <si>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</si>
  <si>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</si>
  <si>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</si>
  <si>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</si>
  <si>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</si>
  <si>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</si>
  <si>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</si>
  <si>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</si>
  <si>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</si>
  <si>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</si>
  <si>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</si>
  <si>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</si>
  <si>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</si>
  <si>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</si>
  <si>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</si>
  <si>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</si>
  <si>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</si>
  <si>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</si>
  <si>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</si>
  <si>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</si>
  <si>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</si>
  <si>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</si>
  <si>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</si>
  <si>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</si>
  <si>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</si>
  <si>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</si>
  <si>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</si>
  <si>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</si>
  <si>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</si>
  <si>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</si>
  <si>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</si>
  <si>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</si>
  <si>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</si>
  <si>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</si>
  <si>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</si>
  <si>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</si>
  <si>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</si>
  <si>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</si>
  <si>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</si>
  <si>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</si>
  <si>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</si>
  <si>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</si>
  <si>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</si>
  <si>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</si>
  <si>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</si>
  <si>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</si>
  <si>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</si>
  <si>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</si>
  <si>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</si>
  <si>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</si>
  <si>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</si>
  <si>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</si>
  <si>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</si>
  <si>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</si>
  <si>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</si>
  <si>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</si>
  <si>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</si>
  <si>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</si>
  <si>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</si>
  <si>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</si>
  <si>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</si>
  <si>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</si>
  <si>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</si>
  <si>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</si>
  <si>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</si>
  <si>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</si>
  <si>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</si>
  <si>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</si>
  <si>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</si>
  <si>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</si>
  <si>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</si>
  <si>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</si>
  <si>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</si>
  <si>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</si>
  <si>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</si>
  <si>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</si>
  <si>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</si>
  <si>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</si>
  <si>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</si>
  <si>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</si>
  <si>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</si>
  <si>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</si>
  <si>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</si>
  <si>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</si>
  <si>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</si>
  <si>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</si>
  <si>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</si>
  <si>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</si>
  <si>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</si>
  <si>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</si>
  <si>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</si>
  <si>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</si>
  <si>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</si>
  <si>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</si>
  <si>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</si>
  <si>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</si>
  <si>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</si>
  <si>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</si>
  <si>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</si>
  <si>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</si>
  <si>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</si>
  <si>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</si>
  <si>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</si>
  <si>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</si>
  <si>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</si>
  <si>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</si>
  <si>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</si>
  <si>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</si>
  <si>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</si>
  <si>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</si>
  <si>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</si>
  <si>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</si>
  <si>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</si>
  <si>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</si>
  <si>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</si>
  <si>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</si>
  <si>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</si>
  <si>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</si>
  <si>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</si>
  <si>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</si>
  <si>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</si>
  <si>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</si>
  <si>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</si>
  <si>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</si>
  <si>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</si>
  <si>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</si>
  <si>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</si>
  <si>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</si>
  <si>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</si>
  <si>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</si>
  <si>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</si>
  <si>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</si>
  <si>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</si>
  <si>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</si>
  <si>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</si>
  <si>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</si>
  <si>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</si>
  <si>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</si>
  <si>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</si>
  <si>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</si>
  <si>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</si>
  <si>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</si>
  <si>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</si>
  <si>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</si>
  <si>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</si>
  <si>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</si>
  <si>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</si>
  <si>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</si>
  <si>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</si>
  <si>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</si>
  <si>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</si>
  <si>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</si>
  <si>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</si>
  <si>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</si>
  <si>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</si>
  <si>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</si>
  <si>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</si>
  <si>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</si>
  <si>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</si>
  <si>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</si>
  <si>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</si>
  <si>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</si>
  <si>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</si>
  <si>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</si>
  <si>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</si>
  <si>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</si>
  <si>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</si>
  <si>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</si>
  <si>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</si>
  <si>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</si>
  <si>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</si>
  <si>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</si>
  <si>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</si>
  <si>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</si>
  <si>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</si>
  <si>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</si>
  <si>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</si>
  <si>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</si>
  <si>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</si>
  <si>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</si>
  <si>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</si>
  <si>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</si>
  <si>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</si>
  <si>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</si>
  <si>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</si>
  <si>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</si>
  <si>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</si>
  <si>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</si>
  <si>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</si>
  <si>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</si>
  <si>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</si>
  <si>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</si>
  <si>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</si>
  <si>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</si>
  <si>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</si>
  <si>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</si>
  <si>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</si>
  <si>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</si>
  <si>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</si>
  <si>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</si>
  <si>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</si>
  <si>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</si>
  <si>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</si>
  <si>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</si>
  <si>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</si>
  <si>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</si>
  <si>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</si>
  <si>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</si>
  <si>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</si>
  <si>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</si>
  <si>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</si>
  <si>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</si>
  <si>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</si>
  <si>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</si>
  <si>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</si>
  <si>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</si>
  <si>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</si>
  <si>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</si>
  <si>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</si>
  <si>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</si>
  <si>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</si>
  <si>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</si>
  <si>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</si>
  <si>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</si>
  <si>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</si>
  <si>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</si>
  <si>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</si>
  <si>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</si>
  <si>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</si>
  <si>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</si>
  <si>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</si>
  <si>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</si>
  <si>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</si>
  <si>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</si>
  <si>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</si>
  <si>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</si>
  <si>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</si>
  <si>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</si>
  <si>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</si>
  <si>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</si>
  <si>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</si>
  <si>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</si>
  <si>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</si>
  <si>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</si>
  <si>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</si>
  <si>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</si>
  <si>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</si>
  <si>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</si>
  <si>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</si>
  <si>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</si>
  <si>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</si>
  <si>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</si>
  <si>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</si>
  <si>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</si>
  <si>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</si>
  <si>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</si>
  <si>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</si>
  <si>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</si>
  <si>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</si>
  <si>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</si>
  <si>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</si>
  <si>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</si>
  <si>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</si>
  <si>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</si>
  <si>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</si>
  <si>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</si>
  <si>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</si>
  <si>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</si>
  <si>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</si>
  <si>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</si>
  <si>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</si>
  <si>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</si>
  <si>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</si>
  <si>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</si>
  <si>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</si>
  <si>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</si>
  <si>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</si>
  <si>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</si>
  <si>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</si>
  <si>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</si>
  <si>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</si>
  <si>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</si>
  <si>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</si>
  <si>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</si>
  <si>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</si>
  <si>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</si>
  <si>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</si>
  <si>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</si>
  <si>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</si>
  <si>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</si>
  <si>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</si>
  <si>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</si>
  <si>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</si>
  <si>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</si>
  <si>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</si>
  <si>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</si>
  <si>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</si>
  <si>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</si>
  <si>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</si>
  <si>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</si>
  <si>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</si>
  <si>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</si>
  <si>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</si>
  <si>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</si>
  <si>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</si>
  <si>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</si>
  <si>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</si>
  <si>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</si>
  <si>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</si>
  <si>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</si>
  <si>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</si>
  <si>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</si>
  <si>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</si>
  <si>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</si>
  <si>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</si>
  <si>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</si>
  <si>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</si>
  <si>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</si>
  <si>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</si>
  <si>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</si>
  <si>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</si>
  <si>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</si>
  <si>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</si>
  <si>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</si>
  <si>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</si>
  <si>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</si>
  <si>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</si>
  <si>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</si>
  <si>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</si>
  <si>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</si>
  <si>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</si>
  <si>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</si>
  <si>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</si>
  <si>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</si>
  <si>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</si>
  <si>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</si>
  <si>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</si>
  <si>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</si>
  <si>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</si>
  <si>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</si>
  <si>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</si>
  <si>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</si>
  <si>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</si>
  <si>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</si>
  <si>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</si>
  <si>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</si>
  <si>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</si>
  <si>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</si>
  <si>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</si>
  <si>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</si>
  <si>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</si>
  <si>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</si>
  <si>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</si>
  <si>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</si>
  <si>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</si>
  <si>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</si>
  <si>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</si>
  <si>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</si>
  <si>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</si>
  <si>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</si>
  <si>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</si>
  <si>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</si>
  <si>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</si>
  <si>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</si>
  <si>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</si>
  <si>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</si>
  <si>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</si>
  <si>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</si>
  <si>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</si>
  <si>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</si>
  <si>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</si>
  <si>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</si>
  <si>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</si>
  <si>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</si>
  <si>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</si>
  <si>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</si>
  <si>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</si>
  <si>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</si>
  <si>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</si>
  <si>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</si>
  <si>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</si>
  <si>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</si>
  <si>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</si>
  <si>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</si>
  <si>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</si>
  <si>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</si>
  <si>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</si>
  <si>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</si>
  <si>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</si>
  <si>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</si>
  <si>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</si>
  <si>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</si>
  <si>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</si>
  <si>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</si>
  <si>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</si>
  <si>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</si>
  <si>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</si>
  <si>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</si>
  <si>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</si>
  <si>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</si>
  <si>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</si>
  <si>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</si>
  <si>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</si>
  <si>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</si>
  <si>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</si>
  <si>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</si>
  <si>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</si>
  <si>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</si>
  <si>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</si>
  <si>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</si>
  <si>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</si>
  <si>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</si>
  <si>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</si>
  <si>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</si>
  <si>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</si>
  <si>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</si>
  <si>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</si>
  <si>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</si>
  <si>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</si>
  <si>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</si>
  <si>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</si>
  <si>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</si>
  <si>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</si>
  <si>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</si>
  <si>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</si>
  <si>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</si>
  <si>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</si>
  <si>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</si>
  <si>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</si>
  <si>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</si>
  <si>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</si>
  <si>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</si>
  <si>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</si>
  <si>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</si>
  <si>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</si>
  <si>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</si>
  <si>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</si>
  <si>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</si>
  <si>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</si>
  <si>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</si>
  <si>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</si>
  <si>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</si>
  <si>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</si>
  <si>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</si>
  <si>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</si>
  <si>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</si>
  <si>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</si>
  <si>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</si>
  <si>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</si>
  <si>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</si>
  <si>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</si>
  <si>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</si>
  <si>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</si>
  <si>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</si>
  <si>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</si>
  <si>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</si>
  <si>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</si>
  <si>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</si>
  <si>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</si>
  <si>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</si>
  <si>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</si>
  <si>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</si>
  <si>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</si>
  <si>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</si>
  <si>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</si>
  <si>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</si>
  <si>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</si>
  <si>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</si>
  <si>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</si>
  <si>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</si>
  <si>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</si>
  <si>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</si>
  <si>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</si>
  <si>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</si>
  <si>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</si>
  <si>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</si>
  <si>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</si>
  <si>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</si>
  <si>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</si>
  <si>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</si>
  <si>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</si>
  <si>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</si>
  <si>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</si>
  <si>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</si>
  <si>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</si>
  <si>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</si>
  <si>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</si>
  <si>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</si>
  <si>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</si>
  <si>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</si>
  <si>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</si>
  <si>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</si>
  <si>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</si>
  <si>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</si>
  <si>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</si>
  <si>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</si>
  <si>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</si>
  <si>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</si>
  <si>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</si>
  <si>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</si>
  <si>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</si>
  <si>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</si>
  <si>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</si>
  <si>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</si>
  <si>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</si>
  <si>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</si>
  <si>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</si>
  <si>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</si>
  <si>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</si>
  <si>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</si>
  <si>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</si>
  <si>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</si>
  <si>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</si>
  <si>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</si>
  <si>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</si>
  <si>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</si>
  <si>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</si>
  <si>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</si>
  <si>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</si>
  <si>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</si>
  <si>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</si>
  <si>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</si>
  <si>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</si>
  <si>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</si>
  <si>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</si>
  <si>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</si>
  <si>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</si>
  <si>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</si>
  <si>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</si>
  <si>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</si>
  <si>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</si>
  <si>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</si>
  <si>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</si>
  <si>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</si>
  <si>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</si>
  <si>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</si>
  <si>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</si>
  <si>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</si>
  <si>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</si>
  <si>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</si>
  <si>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</si>
  <si>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</si>
  <si>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</si>
  <si>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</si>
  <si>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</si>
  <si>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</si>
  <si>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</si>
  <si>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</si>
  <si>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</si>
  <si>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</si>
  <si>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</si>
  <si>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</si>
  <si>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</si>
  <si>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</si>
  <si>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</si>
  <si>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</si>
  <si>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</si>
  <si>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</si>
  <si>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</si>
  <si>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</si>
  <si>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</si>
  <si>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</si>
  <si>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</si>
  <si>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</si>
  <si>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</si>
  <si>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</si>
  <si>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</si>
  <si>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</si>
  <si>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</si>
  <si>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</si>
  <si>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</si>
  <si>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</si>
  <si>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</si>
  <si>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</si>
  <si>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</si>
  <si>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</si>
  <si>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</si>
  <si>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</si>
  <si>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</si>
  <si>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</si>
  <si>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</si>
  <si>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</si>
  <si>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</si>
  <si>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</si>
  <si>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</si>
  <si>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</si>
  <si>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</si>
  <si>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</si>
  <si>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</si>
  <si>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</si>
  <si>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</si>
  <si>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</si>
  <si>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</si>
  <si>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</si>
  <si>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</si>
  <si>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</si>
  <si>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</si>
  <si>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</si>
  <si>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</si>
  <si>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</si>
  <si>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</si>
  <si>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</si>
  <si>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</si>
  <si>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</si>
  <si>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</si>
  <si>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</si>
  <si>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</si>
  <si>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</si>
  <si>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</si>
  <si>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</si>
  <si>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</si>
  <si>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</si>
  <si>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</si>
  <si>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</si>
  <si>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</si>
  <si>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</si>
  <si>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</si>
  <si>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</si>
  <si>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</si>
  <si>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</si>
  <si>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</si>
  <si>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</si>
  <si>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</si>
  <si>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</si>
  <si>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</si>
  <si>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</si>
  <si>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</si>
  <si>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</si>
  <si>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</si>
  <si>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</si>
  <si>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</si>
  <si>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</si>
  <si>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</si>
  <si>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</si>
  <si>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</si>
  <si>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</si>
  <si>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</si>
  <si>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</si>
  <si>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</si>
  <si>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</si>
  <si>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</si>
  <si>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</si>
  <si>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</si>
  <si>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</si>
  <si>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</si>
  <si>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</si>
  <si>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</si>
  <si>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</si>
  <si>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</si>
  <si>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</si>
  <si>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</si>
  <si>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</si>
  <si>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</si>
  <si>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</si>
  <si>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</si>
  <si>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</si>
  <si>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</si>
  <si>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</si>
  <si>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</si>
  <si>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</si>
  <si>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</si>
  <si>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</si>
  <si>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</si>
  <si>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</si>
  <si>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</si>
  <si>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</si>
  <si>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</si>
  <si>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</si>
  <si>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</si>
  <si>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</si>
  <si>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</si>
  <si>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</si>
  <si>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</si>
  <si>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</si>
  <si>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</si>
  <si>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</si>
  <si>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</si>
  <si>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</si>
  <si>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</si>
  <si>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</si>
  <si>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</si>
  <si>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</si>
  <si>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</si>
  <si>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</si>
  <si>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</si>
  <si>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</si>
  <si>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</si>
  <si>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</si>
  <si>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</si>
  <si>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</si>
  <si>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</si>
  <si>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</si>
  <si>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</si>
  <si>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</si>
  <si>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</si>
  <si>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</si>
  <si>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</si>
  <si>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</si>
  <si>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</si>
  <si>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</si>
  <si>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</si>
  <si>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</si>
  <si>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</si>
  <si>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</si>
  <si>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</si>
  <si>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</si>
  <si>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</si>
  <si>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</si>
  <si>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</si>
  <si>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</si>
  <si>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</si>
  <si>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</si>
  <si>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</si>
  <si>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</si>
  <si>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</si>
  <si>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</si>
  <si>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</si>
  <si>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</si>
  <si>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</si>
  <si>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</si>
  <si>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</si>
  <si>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</si>
  <si>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</si>
  <si>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</si>
  <si>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</si>
  <si>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</si>
  <si>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</si>
  <si>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</si>
  <si>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</si>
  <si>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</si>
  <si>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</si>
  <si>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</si>
  <si>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</si>
  <si>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</si>
  <si>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</si>
  <si>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</si>
  <si>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</si>
  <si>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</si>
  <si>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</si>
  <si>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</si>
  <si>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</si>
  <si>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</si>
  <si>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</si>
  <si>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</si>
  <si>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</si>
  <si>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</si>
  <si>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</si>
  <si>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</si>
  <si>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</si>
  <si>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</si>
  <si>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</si>
  <si>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</si>
  <si>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</si>
  <si>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</si>
  <si>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</si>
  <si>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</si>
  <si>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</si>
  <si>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</si>
  <si>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</si>
  <si>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</si>
  <si>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</si>
  <si>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</si>
  <si>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</si>
  <si>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</si>
  <si>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</si>
  <si>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</si>
  <si>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</si>
  <si>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</si>
  <si>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</si>
  <si>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</si>
  <si>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</si>
  <si>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</si>
  <si>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</si>
  <si>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</si>
  <si>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</si>
  <si>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</si>
  <si>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</si>
  <si>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</si>
  <si>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</si>
  <si>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</si>
  <si>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</si>
  <si>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</si>
  <si>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</si>
  <si>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</si>
  <si>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</si>
  <si>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</si>
  <si>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</si>
  <si>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</si>
  <si>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</si>
  <si>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</si>
  <si>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</si>
  <si>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</si>
  <si>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</si>
  <si>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</si>
  <si>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</si>
  <si>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</si>
  <si>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</si>
  <si>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</si>
  <si>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</si>
  <si>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</si>
  <si>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</si>
  <si>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</si>
  <si>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</si>
  <si>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</si>
  <si>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</si>
  <si>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</si>
  <si>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</si>
  <si>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</si>
  <si>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</si>
  <si>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</si>
  <si>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</si>
  <si>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</si>
  <si>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</si>
  <si>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</si>
  <si>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</si>
  <si>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</si>
  <si>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</si>
  <si>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</si>
  <si>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</si>
  <si>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</si>
  <si>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27.02.2019.</t>
  </si>
  <si>
    <t>Zavod za javno zdravlje Sombor</t>
  </si>
  <si>
    <t>Vojvodjanska 47</t>
  </si>
  <si>
    <t>08333092</t>
  </si>
  <si>
    <t>101842968</t>
  </si>
  <si>
    <t>840-379661-22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</si>
</sst>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48.emf" /><Relationship Id="rId3" Type="http://schemas.openxmlformats.org/officeDocument/2006/relationships/image" Target="../media/image20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38.emf" /><Relationship Id="rId7" Type="http://schemas.openxmlformats.org/officeDocument/2006/relationships/image" Target="../media/image22.emf" /><Relationship Id="rId8" Type="http://schemas.openxmlformats.org/officeDocument/2006/relationships/image" Target="../media/image24.emf" /><Relationship Id="rId9" Type="http://schemas.openxmlformats.org/officeDocument/2006/relationships/image" Target="../media/image1.emf" /><Relationship Id="rId10" Type="http://schemas.openxmlformats.org/officeDocument/2006/relationships/image" Target="../media/image8.emf" /><Relationship Id="rId11" Type="http://schemas.openxmlformats.org/officeDocument/2006/relationships/image" Target="../media/image10.emf" /><Relationship Id="rId12" Type="http://schemas.openxmlformats.org/officeDocument/2006/relationships/image" Target="../media/image15.emf" /><Relationship Id="rId13" Type="http://schemas.openxmlformats.org/officeDocument/2006/relationships/image" Target="../media/image25.emf" /><Relationship Id="rId14" Type="http://schemas.openxmlformats.org/officeDocument/2006/relationships/image" Target="../media/image26.emf" /><Relationship Id="rId15" Type="http://schemas.openxmlformats.org/officeDocument/2006/relationships/image" Target="../media/image14.emf" /><Relationship Id="rId16" Type="http://schemas.openxmlformats.org/officeDocument/2006/relationships/image" Target="../media/image17.emf" /><Relationship Id="rId17" Type="http://schemas.openxmlformats.org/officeDocument/2006/relationships/image" Target="../media/image19.emf" /><Relationship Id="rId18" Type="http://schemas.openxmlformats.org/officeDocument/2006/relationships/image" Target="../media/image18.emf" /><Relationship Id="rId19" Type="http://schemas.openxmlformats.org/officeDocument/2006/relationships/image" Target="../media/image2.emf" /><Relationship Id="rId20" Type="http://schemas.openxmlformats.org/officeDocument/2006/relationships/image" Target="../media/image29.emf" /><Relationship Id="rId21" Type="http://schemas.openxmlformats.org/officeDocument/2006/relationships/image" Target="../media/image39.emf" /><Relationship Id="rId22" Type="http://schemas.openxmlformats.org/officeDocument/2006/relationships/image" Target="../media/image40.emf" /><Relationship Id="rId23" Type="http://schemas.openxmlformats.org/officeDocument/2006/relationships/image" Target="../media/image32.emf" /><Relationship Id="rId24" Type="http://schemas.openxmlformats.org/officeDocument/2006/relationships/image" Target="../media/image9.emf" /><Relationship Id="rId25" Type="http://schemas.openxmlformats.org/officeDocument/2006/relationships/image" Target="../media/image4.emf" /><Relationship Id="rId26" Type="http://schemas.openxmlformats.org/officeDocument/2006/relationships/image" Target="../media/image28.emf" /><Relationship Id="rId27" Type="http://schemas.openxmlformats.org/officeDocument/2006/relationships/image" Target="../media/image5.emf" /><Relationship Id="rId28" Type="http://schemas.openxmlformats.org/officeDocument/2006/relationships/image" Target="../media/image35.emf" /><Relationship Id="rId29" Type="http://schemas.openxmlformats.org/officeDocument/2006/relationships/image" Target="../media/image45.emf" /><Relationship Id="rId30" Type="http://schemas.openxmlformats.org/officeDocument/2006/relationships/image" Target="../media/image4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4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4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47</v>
      </c>
      <c r="B29" s="44" t="str">
        <f>LEFT(A29,2)</f>
        <v>05</v>
      </c>
      <c r="D29" s="44" t="s">
        <v>268</v>
      </c>
      <c r="E29" s="44" t="str">
        <f>LEFT(D29,8)</f>
        <v>00205005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467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468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469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268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470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126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127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70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/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29">
      <selection activeCell="E41" sqref="E41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05 СОМБОР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00205005 ЗЈЗ СОМБОР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7195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/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7195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/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/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7195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69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2165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0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/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2165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77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>
        <v>4884</v>
      </c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D26" sqref="D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05 СОМБОР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00205005 ЗЈЗ СОМБОР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11305</v>
      </c>
      <c r="E13" s="79">
        <f>E14+E15</f>
        <v>0</v>
      </c>
    </row>
    <row r="14" spans="1:5" ht="24" customHeight="1">
      <c r="A14" s="80"/>
      <c r="B14" s="81" t="s">
        <v>201</v>
      </c>
      <c r="C14" s="82" t="s">
        <v>213</v>
      </c>
      <c r="D14" s="83">
        <v>11303</v>
      </c>
      <c r="E14" s="84"/>
    </row>
    <row r="15" spans="1:5" ht="24" customHeight="1">
      <c r="A15" s="80"/>
      <c r="B15" s="81" t="s">
        <v>202</v>
      </c>
      <c r="C15" s="82" t="s">
        <v>214</v>
      </c>
      <c r="D15" s="83">
        <v>2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135282</v>
      </c>
      <c r="E16" s="79">
        <f>E17+E18+E19</f>
        <v>40810</v>
      </c>
    </row>
    <row r="17" spans="1:5" ht="24" customHeight="1">
      <c r="A17" s="80"/>
      <c r="B17" s="81" t="s">
        <v>206</v>
      </c>
      <c r="C17" s="82" t="s">
        <v>215</v>
      </c>
      <c r="D17" s="83">
        <v>135282</v>
      </c>
      <c r="E17" s="84">
        <v>40810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142387</v>
      </c>
      <c r="E20" s="79">
        <f>E21+E22+E23</f>
        <v>40810</v>
      </c>
    </row>
    <row r="21" spans="1:5" ht="24" customHeight="1">
      <c r="A21" s="80"/>
      <c r="B21" s="81" t="s">
        <v>218</v>
      </c>
      <c r="C21" s="82" t="s">
        <v>219</v>
      </c>
      <c r="D21" s="83">
        <v>142387</v>
      </c>
      <c r="E21" s="84">
        <v>40810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4200</v>
      </c>
      <c r="E24" s="78">
        <f>E13+E16-E20</f>
        <v>0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4198</v>
      </c>
      <c r="E25" s="84"/>
    </row>
    <row r="26" spans="1:5" ht="24" customHeight="1" thickBot="1">
      <c r="A26" s="88"/>
      <c r="B26" s="89" t="s">
        <v>210</v>
      </c>
      <c r="C26" s="90" t="s">
        <v>225</v>
      </c>
      <c r="D26" s="91">
        <v>2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tabSelected="1" showOutlineSymbols="0" zoomScaleSheetLayoutView="124" zoomScalePageLayoutView="0" workbookViewId="0" topLeftCell="A97">
      <selection activeCell="D112" sqref="D112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05 СОМБОР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00205005 ЗЈЗ СОМБОР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290</v>
      </c>
      <c r="E22" s="196">
        <f>E23</f>
        <v>0</v>
      </c>
      <c r="F22" s="178">
        <f aca="true" t="shared" si="0" ref="F22:F32">D22+E22</f>
        <v>290</v>
      </c>
      <c r="G22" s="251">
        <f>G23</f>
        <v>0</v>
      </c>
      <c r="H22" s="21">
        <f aca="true" t="shared" si="1" ref="H22:H32">F22+G22</f>
        <v>290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290</v>
      </c>
      <c r="E23" s="196">
        <f>E24+E29</f>
        <v>0</v>
      </c>
      <c r="F23" s="178">
        <f t="shared" si="0"/>
        <v>290</v>
      </c>
      <c r="G23" s="251">
        <f>G24+G29</f>
        <v>0</v>
      </c>
      <c r="H23" s="21">
        <f t="shared" si="1"/>
        <v>290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290</v>
      </c>
      <c r="E29" s="196">
        <f>E30</f>
        <v>0</v>
      </c>
      <c r="F29" s="178">
        <f t="shared" si="0"/>
        <v>290</v>
      </c>
      <c r="G29" s="254"/>
      <c r="H29" s="21">
        <f t="shared" si="1"/>
        <v>290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290</v>
      </c>
      <c r="E30" s="196">
        <f>E31</f>
        <v>0</v>
      </c>
      <c r="F30" s="178">
        <f t="shared" si="0"/>
        <v>290</v>
      </c>
      <c r="G30" s="254"/>
      <c r="H30" s="21">
        <f t="shared" si="1"/>
        <v>290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290</v>
      </c>
      <c r="E31" s="252"/>
      <c r="F31" s="178">
        <f t="shared" si="0"/>
        <v>290</v>
      </c>
      <c r="G31" s="255"/>
      <c r="H31" s="21">
        <f t="shared" si="1"/>
        <v>290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290</v>
      </c>
      <c r="E32" s="192">
        <f>E22</f>
        <v>0</v>
      </c>
      <c r="F32" s="169">
        <f t="shared" si="0"/>
        <v>290</v>
      </c>
      <c r="G32" s="253">
        <f>G22</f>
        <v>0</v>
      </c>
      <c r="H32" s="31">
        <f t="shared" si="1"/>
        <v>290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290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290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290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290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290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290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7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05 СОМБОР</v>
      </c>
      <c r="B7" s="112"/>
    </row>
    <row r="8" spans="1:2" ht="12.75">
      <c r="A8" s="111" t="str">
        <f>"ЗДРАВСТВЕНА УСТАНОВА:  "&amp;ZU</f>
        <v>ЗДРАВСТВЕНА УСТАНОВА:  00205005 ЗЈЗ СОМБОР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9">
      <selection activeCell="D18" sqref="D18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05 СОМБОР</v>
      </c>
      <c r="B7" s="112"/>
    </row>
    <row r="8" spans="1:2" ht="12.75">
      <c r="A8" s="111" t="str">
        <f>"ЗДРАВСТВЕНА УСТАНОВА:  "&amp;ZU</f>
        <v>ЗДРАВСТВЕНА УСТАНОВА:  00205005 ЗЈЗ СОМБОР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2003</v>
      </c>
      <c r="E13" s="120">
        <f t="shared" si="0"/>
        <v>2003</v>
      </c>
      <c r="F13" s="120">
        <f t="shared" si="0"/>
        <v>0</v>
      </c>
      <c r="G13" s="120">
        <f t="shared" si="0"/>
        <v>2003</v>
      </c>
      <c r="H13" s="120">
        <f t="shared" si="0"/>
        <v>2003</v>
      </c>
    </row>
    <row r="14" spans="1:8" ht="19.5" customHeight="1">
      <c r="A14" s="118" t="s">
        <v>940</v>
      </c>
      <c r="B14" s="119" t="s">
        <v>941</v>
      </c>
      <c r="C14" s="121"/>
      <c r="D14" s="121">
        <v>240</v>
      </c>
      <c r="E14" s="120">
        <f>C14+D14</f>
        <v>240</v>
      </c>
      <c r="F14" s="121"/>
      <c r="G14" s="121">
        <v>240</v>
      </c>
      <c r="H14" s="120">
        <f>F14+G14</f>
        <v>240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>
        <v>1763</v>
      </c>
      <c r="E17" s="120">
        <f>C17+D17</f>
        <v>1763</v>
      </c>
      <c r="F17" s="122"/>
      <c r="G17" s="122">
        <v>1763</v>
      </c>
      <c r="H17" s="120">
        <f>F17+G17</f>
        <v>1763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05 СОМБОР</v>
      </c>
      <c r="B7" s="112"/>
    </row>
    <row r="8" spans="1:2" ht="12.75">
      <c r="A8" s="111" t="str">
        <f>"ЗДРАВСТВЕНА УСТАНОВА:  "&amp;ZU</f>
        <v>ЗДРАВСТВЕНА УСТАНОВА:  00205005 ЗЈЗ СОМБОР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9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05 СОМБОР</v>
      </c>
      <c r="B7" s="112"/>
    </row>
    <row r="8" spans="1:2" ht="12.75">
      <c r="A8" s="111" t="str">
        <f>"ЗДРАВСТВЕНА УСТАНОВА:  "&amp;ZU</f>
        <v>ЗДРАВСТВЕНА УСТАНОВА:  00205005 ЗЈЗ СОМБОР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05 СОМБОР</v>
      </c>
      <c r="B7" s="112"/>
    </row>
    <row r="8" spans="1:2" ht="12.75">
      <c r="A8" s="111" t="str">
        <f>"ЗДРАВСТВЕНА УСТАНОВА:  "&amp;ZU</f>
        <v>ЗДРАВСТВЕНА УСТАНОВА:  00205005 ЗЈЗ СОМБОР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D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08333092</v>
      </c>
      <c r="B2" s="236" t="str">
        <f>NazivKorisnika</f>
        <v>Zavod za javno zdravlje Sombor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290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290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40746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-40456</v>
      </c>
      <c r="H12" s="244">
        <f>G12</f>
        <v>-40456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80">
      <selection activeCell="G108" sqref="G10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Zavod za javno zdravlje Sombor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Vojvodjanska 47</v>
      </c>
      <c r="B9" s="275"/>
      <c r="C9" s="285"/>
      <c r="E9" s="518" t="str">
        <f>"Матични број:   "&amp;MatBroj</f>
        <v>Матични број:   08333092</v>
      </c>
      <c r="F9" s="283"/>
      <c r="G9" s="276"/>
    </row>
    <row r="10" spans="1:7" ht="15.75">
      <c r="A10" s="284" t="str">
        <f>"ПИБ:   "&amp;bip</f>
        <v>ПИБ:   101842968</v>
      </c>
      <c r="B10" s="275"/>
      <c r="C10" s="285"/>
      <c r="E10" s="519" t="str">
        <f>"Број подрачуна:  "&amp;BrojPodr</f>
        <v>Број подрачуна:  840-379661-22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28785</v>
      </c>
      <c r="E23" s="301">
        <f>E24+E42</f>
        <v>92410</v>
      </c>
      <c r="F23" s="301">
        <f>F24+F42</f>
        <v>52247</v>
      </c>
      <c r="G23" s="301">
        <f aca="true" t="shared" si="0" ref="G23:G86">E23-F23</f>
        <v>40163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28381</v>
      </c>
      <c r="E24" s="301">
        <f>E25+E29+E31+E33+E37+E40</f>
        <v>85215</v>
      </c>
      <c r="F24" s="301">
        <f>F25+F29+F31+F33+F37+F40</f>
        <v>52247</v>
      </c>
      <c r="G24" s="301">
        <f t="shared" si="0"/>
        <v>32968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28062</v>
      </c>
      <c r="E25" s="301">
        <f>SUM(E26:E28)</f>
        <v>84481</v>
      </c>
      <c r="F25" s="301">
        <f>SUM(F26:F28)</f>
        <v>51859</v>
      </c>
      <c r="G25" s="301">
        <f t="shared" si="0"/>
        <v>32622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17376</v>
      </c>
      <c r="E26" s="306">
        <v>25107</v>
      </c>
      <c r="F26" s="306">
        <v>7558</v>
      </c>
      <c r="G26" s="301">
        <f t="shared" si="0"/>
        <v>17549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10686</v>
      </c>
      <c r="E27" s="306">
        <v>59374</v>
      </c>
      <c r="F27" s="306">
        <v>44301</v>
      </c>
      <c r="G27" s="301">
        <f t="shared" si="0"/>
        <v>15073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22</v>
      </c>
      <c r="E29" s="301">
        <f>E30</f>
        <v>156</v>
      </c>
      <c r="F29" s="301">
        <f>F30</f>
        <v>142</v>
      </c>
      <c r="G29" s="301">
        <f t="shared" si="0"/>
        <v>14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>
        <v>22</v>
      </c>
      <c r="E30" s="306">
        <v>156</v>
      </c>
      <c r="F30" s="306">
        <v>142</v>
      </c>
      <c r="G30" s="301">
        <f t="shared" si="0"/>
        <v>14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297</v>
      </c>
      <c r="E40" s="301">
        <f>E41</f>
        <v>578</v>
      </c>
      <c r="F40" s="301">
        <f>F41</f>
        <v>246</v>
      </c>
      <c r="G40" s="301">
        <f t="shared" si="0"/>
        <v>332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>
        <v>297</v>
      </c>
      <c r="E41" s="306">
        <v>578</v>
      </c>
      <c r="F41" s="306">
        <v>246</v>
      </c>
      <c r="G41" s="301">
        <f t="shared" si="0"/>
        <v>332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404</v>
      </c>
      <c r="E42" s="301">
        <f>E43+E51</f>
        <v>7195</v>
      </c>
      <c r="F42" s="301">
        <f>F43+F51</f>
        <v>0</v>
      </c>
      <c r="G42" s="301">
        <f t="shared" si="0"/>
        <v>7195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404</v>
      </c>
      <c r="E51" s="301">
        <f>E52+E53</f>
        <v>7195</v>
      </c>
      <c r="F51" s="301">
        <f>F52+F53</f>
        <v>0</v>
      </c>
      <c r="G51" s="301">
        <f t="shared" si="0"/>
        <v>7195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404</v>
      </c>
      <c r="E53" s="306">
        <v>7195</v>
      </c>
      <c r="F53" s="306"/>
      <c r="G53" s="301">
        <f t="shared" si="0"/>
        <v>7195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31772</v>
      </c>
      <c r="E54" s="301">
        <f>E55+E75+E97</f>
        <v>25123</v>
      </c>
      <c r="F54" s="301">
        <f>F55+F75+F97</f>
        <v>0</v>
      </c>
      <c r="G54" s="301">
        <f t="shared" si="0"/>
        <v>25123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1105</v>
      </c>
      <c r="E55" s="301">
        <f>E56+E66</f>
        <v>1041</v>
      </c>
      <c r="F55" s="301">
        <f>F56+F66</f>
        <v>0</v>
      </c>
      <c r="G55" s="301">
        <f t="shared" si="0"/>
        <v>1041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1105</v>
      </c>
      <c r="E56" s="301">
        <f>SUM(E57:E65)</f>
        <v>1041</v>
      </c>
      <c r="F56" s="301">
        <f>SUM(F57:F65)</f>
        <v>0</v>
      </c>
      <c r="G56" s="301">
        <f t="shared" si="0"/>
        <v>1041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>
        <v>1105</v>
      </c>
      <c r="E62" s="306">
        <v>1041</v>
      </c>
      <c r="F62" s="306"/>
      <c r="G62" s="301">
        <f t="shared" si="0"/>
        <v>1041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20273</v>
      </c>
      <c r="E75" s="301">
        <f>E76+E86+E92</f>
        <v>14491</v>
      </c>
      <c r="F75" s="301">
        <f>F76+F86+F92</f>
        <v>0</v>
      </c>
      <c r="G75" s="301">
        <f t="shared" si="0"/>
        <v>14491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11305</v>
      </c>
      <c r="E76" s="301">
        <f>E77+E78+E79+E80+E81+E82+E83+E84+E85</f>
        <v>4200</v>
      </c>
      <c r="F76" s="301">
        <f>F77+F78+F79+F80+F81+F82+F83+F84+F85</f>
        <v>0</v>
      </c>
      <c r="G76" s="301">
        <f t="shared" si="0"/>
        <v>4200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10748</v>
      </c>
      <c r="E77" s="306">
        <v>4195</v>
      </c>
      <c r="F77" s="306"/>
      <c r="G77" s="301">
        <f t="shared" si="0"/>
        <v>4195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2</v>
      </c>
      <c r="E79" s="306">
        <v>2</v>
      </c>
      <c r="F79" s="306"/>
      <c r="G79" s="301">
        <f t="shared" si="0"/>
        <v>2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>
        <v>555</v>
      </c>
      <c r="E80" s="306">
        <v>3</v>
      </c>
      <c r="F80" s="306"/>
      <c r="G80" s="301">
        <f t="shared" si="0"/>
        <v>3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8904</v>
      </c>
      <c r="E86" s="301">
        <f>E91</f>
        <v>9971</v>
      </c>
      <c r="F86" s="301">
        <f>F91</f>
        <v>0</v>
      </c>
      <c r="G86" s="301">
        <f t="shared" si="0"/>
        <v>9971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8904</v>
      </c>
      <c r="E91" s="306">
        <v>9971</v>
      </c>
      <c r="F91" s="306"/>
      <c r="G91" s="301">
        <f aca="true" t="shared" si="1" ref="G91:G103">E91-F91</f>
        <v>9971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64</v>
      </c>
      <c r="E92" s="301">
        <f>SUM(E93:E96)</f>
        <v>320</v>
      </c>
      <c r="F92" s="301">
        <f>SUM(F93:F96)</f>
        <v>0</v>
      </c>
      <c r="G92" s="301">
        <f t="shared" si="1"/>
        <v>320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64</v>
      </c>
      <c r="E94" s="306">
        <v>320</v>
      </c>
      <c r="F94" s="306"/>
      <c r="G94" s="301">
        <f t="shared" si="1"/>
        <v>320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10394</v>
      </c>
      <c r="E97" s="301">
        <f>E98</f>
        <v>9591</v>
      </c>
      <c r="F97" s="301">
        <f>F98</f>
        <v>0</v>
      </c>
      <c r="G97" s="301">
        <f t="shared" si="1"/>
        <v>9591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10394</v>
      </c>
      <c r="E98" s="301">
        <f>SUM(E99:E101)</f>
        <v>9591</v>
      </c>
      <c r="F98" s="301">
        <f>SUM(F99:F101)</f>
        <v>0</v>
      </c>
      <c r="G98" s="301">
        <f t="shared" si="1"/>
        <v>9591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9222</v>
      </c>
      <c r="E100" s="306">
        <v>8635</v>
      </c>
      <c r="F100" s="306"/>
      <c r="G100" s="301">
        <f t="shared" si="1"/>
        <v>8635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1172</v>
      </c>
      <c r="E101" s="306">
        <v>956</v>
      </c>
      <c r="F101" s="306"/>
      <c r="G101" s="301">
        <f t="shared" si="1"/>
        <v>956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60557</v>
      </c>
      <c r="E102" s="301">
        <f>E23+E54</f>
        <v>117533</v>
      </c>
      <c r="F102" s="301">
        <f>F23+F54</f>
        <v>52247</v>
      </c>
      <c r="G102" s="301">
        <f t="shared" si="1"/>
        <v>65286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7726</v>
      </c>
      <c r="E103" s="306">
        <v>9547</v>
      </c>
      <c r="F103" s="306"/>
      <c r="G103" s="301">
        <f t="shared" si="1"/>
        <v>9547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20467</v>
      </c>
      <c r="G108" s="301">
        <f>G109+G133+G155+G213+G241+G255</f>
        <v>21723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543</v>
      </c>
      <c r="G109" s="301">
        <f>G110+G120+G127+G129+G131</f>
        <v>277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543</v>
      </c>
      <c r="G110" s="301">
        <f>SUM(G111:G119)</f>
        <v>277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>
        <v>543</v>
      </c>
      <c r="G119" s="306">
        <v>277</v>
      </c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800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800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>
        <v>800</v>
      </c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4601</v>
      </c>
      <c r="G155" s="301">
        <f>G156+G162+G168+G174+G178+G187+G193+G201+G207</f>
        <v>5125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3471</v>
      </c>
      <c r="G156" s="301">
        <f>SUM(G157:G161)</f>
        <v>3563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2536</v>
      </c>
      <c r="G157" s="306">
        <v>2622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259</v>
      </c>
      <c r="G158" s="306">
        <v>245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476</v>
      </c>
      <c r="G159" s="306">
        <v>490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175</v>
      </c>
      <c r="G160" s="306">
        <v>180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25</v>
      </c>
      <c r="G161" s="306">
        <v>26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421</v>
      </c>
      <c r="G162" s="301">
        <f>SUM(G163:G167)</f>
        <v>366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>
        <v>399</v>
      </c>
      <c r="G163" s="306">
        <v>348</v>
      </c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>
        <v>22</v>
      </c>
      <c r="G164" s="306">
        <v>18</v>
      </c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80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>
        <v>74</v>
      </c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>
        <v>6</v>
      </c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608</v>
      </c>
      <c r="G174" s="301">
        <f>SUM(G175:G177)</f>
        <v>600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408</v>
      </c>
      <c r="G175" s="306">
        <v>420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175</v>
      </c>
      <c r="G176" s="306">
        <v>180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25</v>
      </c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453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/>
      <c r="G188" s="306">
        <v>390</v>
      </c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>
        <v>63</v>
      </c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/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/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21</v>
      </c>
      <c r="G193" s="301">
        <f>SUM(G194:G200)</f>
        <v>143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>
        <v>76</v>
      </c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>
        <v>8</v>
      </c>
      <c r="G197" s="306">
        <v>23</v>
      </c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>
        <v>12</v>
      </c>
      <c r="G198" s="306">
        <v>37</v>
      </c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>
        <v>1</v>
      </c>
      <c r="G199" s="306">
        <v>7</v>
      </c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5249</v>
      </c>
      <c r="G241" s="321">
        <f>G242+G246+G249+G251</f>
        <v>4188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629</v>
      </c>
      <c r="G242" s="321">
        <f>SUM(G243:G245)</f>
        <v>678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629</v>
      </c>
      <c r="G243" s="322">
        <v>678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4588</v>
      </c>
      <c r="G246" s="301">
        <f>G247+G248</f>
        <v>3478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4588</v>
      </c>
      <c r="G247" s="306">
        <v>3478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32</v>
      </c>
      <c r="G251" s="301">
        <f>SUM(G252:G254)</f>
        <v>32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>
        <v>32</v>
      </c>
      <c r="G254" s="306">
        <v>32</v>
      </c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10074</v>
      </c>
      <c r="G255" s="301">
        <f>G256</f>
        <v>11333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10074</v>
      </c>
      <c r="G256" s="301">
        <f>SUM(G257:G260)</f>
        <v>11333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64</v>
      </c>
      <c r="G258" s="306">
        <v>320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9779</v>
      </c>
      <c r="G259" s="306">
        <v>10732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231</v>
      </c>
      <c r="G260" s="306">
        <v>281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40090</v>
      </c>
      <c r="G261" s="301">
        <f>G262+G275-G276+G277-G278+G280-G281</f>
        <v>43563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31062</v>
      </c>
      <c r="G262" s="301">
        <f>G263</f>
        <v>41516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31062</v>
      </c>
      <c r="G263" s="301">
        <f>G267+G268-G269+G270+G271-G272+G273+G274</f>
        <v>41516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28381</v>
      </c>
      <c r="G267" s="306">
        <v>32968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404</v>
      </c>
      <c r="G268" s="306">
        <v>7195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>
        <v>800</v>
      </c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1824</v>
      </c>
      <c r="G271" s="306">
        <v>2153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>
        <v>453</v>
      </c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9028</v>
      </c>
      <c r="G275" s="328">
        <v>2047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60557</v>
      </c>
      <c r="G286" s="331">
        <f>G108+G261</f>
        <v>65286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>
        <v>7726</v>
      </c>
      <c r="G287" s="328">
        <v>9547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6">
      <selection activeCell="E382" sqref="E38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Zavod za javno zdravlje Sombor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Vojvodjanska 47</v>
      </c>
      <c r="B9" s="275"/>
      <c r="C9" s="285"/>
      <c r="D9" s="518" t="str">
        <f>"Матични број:   "&amp;MatBroj</f>
        <v>Матични број:   08333092</v>
      </c>
      <c r="E9" s="285"/>
      <c r="F9" s="345"/>
      <c r="G9" s="277"/>
    </row>
    <row r="10" spans="1:7" ht="15.75">
      <c r="A10" s="284" t="str">
        <f>"ПИБ:   "&amp;bip</f>
        <v>ПИБ:   101842968</v>
      </c>
      <c r="B10" s="275"/>
      <c r="C10" s="285"/>
      <c r="D10" s="519" t="str">
        <f>"Број подрачуна:  "&amp;BrojPodr</f>
        <v>Број подрачуна:  840-379661-22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112541</v>
      </c>
      <c r="E21" s="350">
        <f>E22+E126</f>
        <v>123494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112464</v>
      </c>
      <c r="E22" s="350">
        <f>E23+E67+E77+E89+E114+E119+E123</f>
        <v>123430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4327</v>
      </c>
      <c r="E77" s="350">
        <f>E78+E81+E86</f>
        <v>9465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4327</v>
      </c>
      <c r="E81" s="350">
        <f>E82+E83+E84+E85</f>
        <v>9465</v>
      </c>
    </row>
    <row r="82" spans="1:5" ht="12.75">
      <c r="A82" s="303">
        <v>2062</v>
      </c>
      <c r="B82" s="303">
        <v>732100</v>
      </c>
      <c r="C82" s="318" t="s">
        <v>4</v>
      </c>
      <c r="D82" s="351">
        <v>4327</v>
      </c>
      <c r="E82" s="351">
        <v>9465</v>
      </c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50995</v>
      </c>
      <c r="E89" s="350">
        <f>E90+E97+E102+E109+E112</f>
        <v>53879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91</v>
      </c>
      <c r="E90" s="350">
        <f>SUM(E91:E96)</f>
        <v>126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91</v>
      </c>
      <c r="E94" s="351">
        <v>126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50904</v>
      </c>
      <c r="E97" s="350">
        <f>SUM(E98:E101)</f>
        <v>53753</v>
      </c>
    </row>
    <row r="98" spans="1:5" ht="24">
      <c r="A98" s="303">
        <v>2078</v>
      </c>
      <c r="B98" s="303">
        <v>742100</v>
      </c>
      <c r="C98" s="318" t="s">
        <v>436</v>
      </c>
      <c r="D98" s="351">
        <v>50904</v>
      </c>
      <c r="E98" s="351">
        <v>53753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177</v>
      </c>
      <c r="E114" s="350">
        <f>E115+E117</f>
        <v>174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177</v>
      </c>
      <c r="E117" s="350">
        <f>E118</f>
        <v>174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177</v>
      </c>
      <c r="E118" s="351">
        <v>174</v>
      </c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36994</v>
      </c>
      <c r="E119" s="350">
        <f>E120</f>
        <v>40746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36994</v>
      </c>
      <c r="E120" s="350">
        <f>E121+E122</f>
        <v>40746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36994</v>
      </c>
      <c r="E121" s="351">
        <v>40746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19971</v>
      </c>
      <c r="E123" s="350">
        <f>E124</f>
        <v>19166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19971</v>
      </c>
      <c r="E124" s="350">
        <f>E125</f>
        <v>19166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19971</v>
      </c>
      <c r="E125" s="351">
        <v>19166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77</v>
      </c>
      <c r="E126" s="356">
        <f>E127+E134+E141+E144</f>
        <v>64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77</v>
      </c>
      <c r="E127" s="356">
        <f>E128+E130+E132</f>
        <v>64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77</v>
      </c>
      <c r="E128" s="356">
        <f>E129</f>
        <v>64</v>
      </c>
    </row>
    <row r="129" spans="1:5" ht="12.75">
      <c r="A129" s="325">
        <v>2109</v>
      </c>
      <c r="B129" s="357">
        <v>811100</v>
      </c>
      <c r="C129" s="358" t="s">
        <v>578</v>
      </c>
      <c r="D129" s="359">
        <v>77</v>
      </c>
      <c r="E129" s="351">
        <v>64</v>
      </c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106891</v>
      </c>
      <c r="E151" s="350">
        <f>E152+E320</f>
        <v>133552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105305</v>
      </c>
      <c r="E152" s="350">
        <f>E153+E175+E220+E235+E259+E272+E288+E303</f>
        <v>124623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76259</v>
      </c>
      <c r="E153" s="350">
        <f>E154+E156+E160+E162+E167+E169+E171+E173</f>
        <v>85477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59518</v>
      </c>
      <c r="E154" s="350">
        <f>E155</f>
        <v>66717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59518</v>
      </c>
      <c r="E155" s="351">
        <v>66717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10651</v>
      </c>
      <c r="E156" s="350">
        <f>SUM(E157:E159)</f>
        <v>11941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7141</v>
      </c>
      <c r="E157" s="351">
        <v>8005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3064</v>
      </c>
      <c r="E158" s="351">
        <v>3323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446</v>
      </c>
      <c r="E159" s="351">
        <v>613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113</v>
      </c>
      <c r="E160" s="350">
        <f>E161</f>
        <v>137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113</v>
      </c>
      <c r="E161" s="351">
        <v>137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555</v>
      </c>
      <c r="E162" s="350">
        <f>SUM(E163:E166)</f>
        <v>742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234</v>
      </c>
      <c r="E163" s="351">
        <v>192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281</v>
      </c>
      <c r="E165" s="351">
        <v>530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40</v>
      </c>
      <c r="E166" s="351">
        <v>20</v>
      </c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5060</v>
      </c>
      <c r="E167" s="350">
        <f>E168</f>
        <v>4839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5060</v>
      </c>
      <c r="E168" s="351">
        <v>4839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362</v>
      </c>
      <c r="E169" s="350">
        <f>E170</f>
        <v>1101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362</v>
      </c>
      <c r="E170" s="351">
        <v>1101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27185</v>
      </c>
      <c r="E175" s="350">
        <f>E176+E184+E190+E199+E207+E210</f>
        <v>36729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3515</v>
      </c>
      <c r="E176" s="350">
        <f>SUM(E177:E183)</f>
        <v>3416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198</v>
      </c>
      <c r="E177" s="351">
        <v>258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1423</v>
      </c>
      <c r="E178" s="351">
        <v>1439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386</v>
      </c>
      <c r="E179" s="351">
        <v>422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932</v>
      </c>
      <c r="E180" s="351">
        <v>890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424</v>
      </c>
      <c r="E181" s="351">
        <v>295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5</v>
      </c>
      <c r="E182" s="351">
        <v>13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147</v>
      </c>
      <c r="E183" s="351">
        <v>99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1005</v>
      </c>
      <c r="E184" s="350">
        <f>SUM(E185:E189)</f>
        <v>1153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822</v>
      </c>
      <c r="E185" s="351">
        <v>917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132</v>
      </c>
      <c r="E186" s="351">
        <v>235</v>
      </c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>
        <v>51</v>
      </c>
      <c r="E189" s="351">
        <v>1</v>
      </c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3757</v>
      </c>
      <c r="E190" s="350">
        <f>SUM(E191:E198)</f>
        <v>4492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20</v>
      </c>
      <c r="E191" s="351">
        <v>17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331</v>
      </c>
      <c r="E192" s="351">
        <v>152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421</v>
      </c>
      <c r="E193" s="351">
        <v>480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29</v>
      </c>
      <c r="E194" s="351">
        <v>77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1571</v>
      </c>
      <c r="E195" s="351">
        <v>1915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326</v>
      </c>
      <c r="E196" s="351">
        <v>260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281</v>
      </c>
      <c r="E197" s="351">
        <v>216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778</v>
      </c>
      <c r="E198" s="351">
        <v>1375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902</v>
      </c>
      <c r="E199" s="350">
        <f>SUM(E200:E206)</f>
        <v>864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816</v>
      </c>
      <c r="E202" s="351">
        <v>864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>
        <v>86</v>
      </c>
      <c r="E206" s="351"/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2027</v>
      </c>
      <c r="E207" s="350">
        <f>E208+E209</f>
        <v>2276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183</v>
      </c>
      <c r="E208" s="351">
        <v>462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1844</v>
      </c>
      <c r="E209" s="351">
        <v>1814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15979</v>
      </c>
      <c r="E210" s="350">
        <f>SUM(E211:E219)</f>
        <v>24528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467</v>
      </c>
      <c r="E211" s="351">
        <v>558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175</v>
      </c>
      <c r="E213" s="351">
        <v>174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1664</v>
      </c>
      <c r="E214" s="351">
        <v>1750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13032</v>
      </c>
      <c r="E217" s="351">
        <v>13723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350</v>
      </c>
      <c r="E218" s="351">
        <v>355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291</v>
      </c>
      <c r="E219" s="351">
        <v>7968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1824</v>
      </c>
      <c r="E220" s="350">
        <f>E221+E225+E227+E229+E233</f>
        <v>2153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1799</v>
      </c>
      <c r="E221" s="350">
        <f>SUM(E222:E224)</f>
        <v>2129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165</v>
      </c>
      <c r="E222" s="351">
        <v>165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1634</v>
      </c>
      <c r="E223" s="351">
        <v>1964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2</v>
      </c>
      <c r="E225" s="356">
        <f>E226</f>
        <v>3</v>
      </c>
    </row>
    <row r="226" spans="1:5" ht="12.75">
      <c r="A226" s="365">
        <v>2206</v>
      </c>
      <c r="B226" s="372">
        <v>432100</v>
      </c>
      <c r="C226" s="367" t="s">
        <v>750</v>
      </c>
      <c r="D226" s="359">
        <v>2</v>
      </c>
      <c r="E226" s="351">
        <v>3</v>
      </c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23</v>
      </c>
      <c r="E233" s="356">
        <f>E234</f>
        <v>21</v>
      </c>
    </row>
    <row r="234" spans="1:5" ht="12.75">
      <c r="A234" s="375">
        <v>2214</v>
      </c>
      <c r="B234" s="372">
        <v>435100</v>
      </c>
      <c r="C234" s="367" t="s">
        <v>628</v>
      </c>
      <c r="D234" s="359">
        <v>23</v>
      </c>
      <c r="E234" s="351">
        <v>21</v>
      </c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220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220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>
        <v>220</v>
      </c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37</v>
      </c>
      <c r="E303" s="356">
        <f>E304+E307+E311+E313+E316+E318</f>
        <v>44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37</v>
      </c>
      <c r="E307" s="350">
        <f>SUM(E308:E310)</f>
        <v>44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30</v>
      </c>
      <c r="E308" s="351">
        <v>41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7</v>
      </c>
      <c r="E309" s="351">
        <v>3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1586</v>
      </c>
      <c r="E320" s="356">
        <f>E321+E343+E352+E355+E363</f>
        <v>8929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1586</v>
      </c>
      <c r="E321" s="356">
        <f>E322+E327+E337+E339+E341</f>
        <v>8929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779</v>
      </c>
      <c r="E322" s="356">
        <f>SUM(E323:E326)</f>
        <v>565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779</v>
      </c>
      <c r="E325" s="351">
        <v>565</v>
      </c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752</v>
      </c>
      <c r="E327" s="356">
        <f>SUM(E328:E336)</f>
        <v>8282</v>
      </c>
    </row>
    <row r="328" spans="1:5" ht="12.75">
      <c r="A328" s="375">
        <v>2308</v>
      </c>
      <c r="B328" s="372">
        <v>512100</v>
      </c>
      <c r="C328" s="367" t="s">
        <v>575</v>
      </c>
      <c r="D328" s="359">
        <v>273</v>
      </c>
      <c r="E328" s="351">
        <v>266</v>
      </c>
    </row>
    <row r="329" spans="1:5" ht="12.75">
      <c r="A329" s="375">
        <v>2309</v>
      </c>
      <c r="B329" s="372">
        <v>512200</v>
      </c>
      <c r="C329" s="367" t="s">
        <v>183</v>
      </c>
      <c r="D329" s="359">
        <v>393</v>
      </c>
      <c r="E329" s="351">
        <v>386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31</v>
      </c>
      <c r="E332" s="351">
        <v>7630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>
        <v>55</v>
      </c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14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>
        <v>14</v>
      </c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41</v>
      </c>
      <c r="E341" s="356">
        <f>E342</f>
        <v>82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41</v>
      </c>
      <c r="E342" s="351">
        <v>82</v>
      </c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5650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0</v>
      </c>
      <c r="E368" s="356">
        <f>IF((E151-E21)&gt;0,E151-E21,0)</f>
        <v>10058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3378</v>
      </c>
      <c r="E369" s="350">
        <f>E370+E371+E372+E373+E374</f>
        <v>12105</v>
      </c>
    </row>
    <row r="370" spans="1:5" ht="24">
      <c r="A370" s="375">
        <v>2349</v>
      </c>
      <c r="B370" s="360"/>
      <c r="C370" s="367" t="s">
        <v>1428</v>
      </c>
      <c r="D370" s="359">
        <v>1792</v>
      </c>
      <c r="E370" s="351">
        <v>9028</v>
      </c>
    </row>
    <row r="371" spans="1:5" ht="24">
      <c r="A371" s="375">
        <v>2350</v>
      </c>
      <c r="B371" s="360"/>
      <c r="C371" s="367" t="s">
        <v>1429</v>
      </c>
      <c r="D371" s="359">
        <v>1586</v>
      </c>
      <c r="E371" s="351">
        <v>2277</v>
      </c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>
        <v>800</v>
      </c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9028</v>
      </c>
      <c r="E378" s="356">
        <f>IF(E367&gt;0,IF((E367+E369-E375)&gt;0,E367+E369-E375,0),IF((E369-E368-E375)&gt;0,E369-E368-E375,0))</f>
        <v>2047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9028</v>
      </c>
      <c r="E380" s="356">
        <f>E381+E382</f>
        <v>2047</v>
      </c>
    </row>
    <row r="381" spans="1:5" ht="24">
      <c r="A381" s="375">
        <v>2360</v>
      </c>
      <c r="B381" s="360"/>
      <c r="C381" s="367" t="s">
        <v>1439</v>
      </c>
      <c r="D381" s="359">
        <v>9028</v>
      </c>
      <c r="E381" s="351">
        <v>2047</v>
      </c>
    </row>
    <row r="382" spans="1:5" ht="24">
      <c r="A382" s="375">
        <v>2361</v>
      </c>
      <c r="B382" s="360"/>
      <c r="C382" s="367" t="s">
        <v>1440</v>
      </c>
      <c r="D382" s="359"/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43">
      <selection activeCell="E142" sqref="E142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Zavod za javno zdravlje Sombor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Vojvodjanska 47</v>
      </c>
      <c r="B9" s="275"/>
      <c r="C9" s="285"/>
      <c r="D9" s="518" t="str">
        <f>"Матични број:   "&amp;MatBroj</f>
        <v>Матични број:   08333092</v>
      </c>
      <c r="E9" s="285"/>
      <c r="F9" s="345"/>
      <c r="G9" s="277"/>
    </row>
    <row r="10" spans="1:7" s="278" customFormat="1" ht="15.75">
      <c r="A10" s="284" t="str">
        <f>"ПИБ:   "&amp;bip</f>
        <v>ПИБ:   101842968</v>
      </c>
      <c r="B10" s="275"/>
      <c r="C10" s="285"/>
      <c r="D10" s="519" t="str">
        <f>"Број подрачуна:  "&amp;BrojPodr</f>
        <v>Број подрачуна:  840-379661-22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77</v>
      </c>
      <c r="E21" s="301">
        <f>E22+E47</f>
        <v>11852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77</v>
      </c>
      <c r="E22" s="301">
        <f>E23+E30+E37+E40</f>
        <v>64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77</v>
      </c>
      <c r="E23" s="301">
        <f>E24+E26+E28</f>
        <v>64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77</v>
      </c>
      <c r="E24" s="301">
        <f>E25</f>
        <v>64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>
        <v>77</v>
      </c>
      <c r="E25" s="306">
        <v>64</v>
      </c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11788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11788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11788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>
        <v>11788</v>
      </c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1586</v>
      </c>
      <c r="E87" s="301">
        <f>E88+E134</f>
        <v>19917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1586</v>
      </c>
      <c r="E88" s="301">
        <f>E89+E111+E120+E123+E131</f>
        <v>8929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1586</v>
      </c>
      <c r="E89" s="301">
        <f>E90+E95+E105+E107+E109</f>
        <v>8929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779</v>
      </c>
      <c r="E90" s="301">
        <f>SUM(E91:E94)</f>
        <v>565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779</v>
      </c>
      <c r="E93" s="306">
        <v>565</v>
      </c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752</v>
      </c>
      <c r="E95" s="301">
        <f>SUM(E96:E104)</f>
        <v>8282</v>
      </c>
    </row>
    <row r="96" spans="1:5" ht="12.75">
      <c r="A96" s="392">
        <v>3076</v>
      </c>
      <c r="B96" s="392">
        <v>512100</v>
      </c>
      <c r="C96" s="305" t="s">
        <v>575</v>
      </c>
      <c r="D96" s="306">
        <v>273</v>
      </c>
      <c r="E96" s="306">
        <v>266</v>
      </c>
    </row>
    <row r="97" spans="1:5" ht="12.75">
      <c r="A97" s="392">
        <v>3077</v>
      </c>
      <c r="B97" s="392">
        <v>512200</v>
      </c>
      <c r="C97" s="305" t="s">
        <v>183</v>
      </c>
      <c r="D97" s="306">
        <v>393</v>
      </c>
      <c r="E97" s="306">
        <v>386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31</v>
      </c>
      <c r="E100" s="306">
        <v>7630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>
        <v>55</v>
      </c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14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>
        <v>14</v>
      </c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41</v>
      </c>
      <c r="E109" s="397">
        <f>E110</f>
        <v>82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41</v>
      </c>
      <c r="E110" s="306">
        <v>82</v>
      </c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10988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10988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10988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>
        <v>10988</v>
      </c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1509</v>
      </c>
      <c r="E183" s="301">
        <f>IF(E87-E21&gt;0,E87-E21,0)</f>
        <v>8065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2">
      <selection activeCell="E258" sqref="E258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Zavod za javno zdravlje Sombor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Vojvodjanska 47</v>
      </c>
      <c r="B9" s="275"/>
      <c r="C9" s="285"/>
      <c r="D9" s="518" t="str">
        <f>"Матични број:   "&amp;MatBroj</f>
        <v>Матични број:   08333092</v>
      </c>
      <c r="E9" s="285"/>
      <c r="F9" s="345"/>
      <c r="G9" s="277"/>
    </row>
    <row r="10" spans="1:7" s="278" customFormat="1" ht="15.75">
      <c r="A10" s="284" t="str">
        <f>"ПИБ:   "&amp;bip</f>
        <v>ПИБ:   101842968</v>
      </c>
      <c r="B10" s="275"/>
      <c r="C10" s="285"/>
      <c r="D10" s="519" t="str">
        <f>"Број подрачуна:  "&amp;BrojPodr</f>
        <v>Број подрачуна:  840-379661-22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112541</v>
      </c>
      <c r="E21" s="350">
        <f>E22+E126+E151</f>
        <v>135282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112464</v>
      </c>
      <c r="E22" s="350">
        <f>E23+E67+E77+E89+E114+E119+E123</f>
        <v>123430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4327</v>
      </c>
      <c r="E77" s="350">
        <f>E78+E81+E86</f>
        <v>9465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4327</v>
      </c>
      <c r="E81" s="350">
        <f>E82+E83+E84+E85</f>
        <v>9465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>
        <v>4327</v>
      </c>
      <c r="E82" s="351">
        <v>9465</v>
      </c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50995</v>
      </c>
      <c r="E89" s="350">
        <f>E90+E97+E102+E109+E112</f>
        <v>53879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91</v>
      </c>
      <c r="E90" s="350">
        <f>SUM(E91:E96)</f>
        <v>126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91</v>
      </c>
      <c r="E94" s="351">
        <v>126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50904</v>
      </c>
      <c r="E97" s="350">
        <f>SUM(E98:E101)</f>
        <v>53753</v>
      </c>
    </row>
    <row r="98" spans="1:5" ht="24">
      <c r="A98" s="303">
        <v>4078</v>
      </c>
      <c r="B98" s="303">
        <v>742100</v>
      </c>
      <c r="C98" s="318" t="s">
        <v>436</v>
      </c>
      <c r="D98" s="351">
        <v>50904</v>
      </c>
      <c r="E98" s="351">
        <v>53753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177</v>
      </c>
      <c r="E114" s="350">
        <f>E115+E117</f>
        <v>174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177</v>
      </c>
      <c r="E117" s="350">
        <f>E118</f>
        <v>174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177</v>
      </c>
      <c r="E118" s="351">
        <v>174</v>
      </c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36994</v>
      </c>
      <c r="E119" s="350">
        <f>E120</f>
        <v>40746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36994</v>
      </c>
      <c r="E120" s="350">
        <f>E121+E122</f>
        <v>40746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36994</v>
      </c>
      <c r="E121" s="351">
        <v>40746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19971</v>
      </c>
      <c r="E123" s="350">
        <f>E124</f>
        <v>19166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19971</v>
      </c>
      <c r="E124" s="350">
        <f>E125</f>
        <v>19166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19971</v>
      </c>
      <c r="E125" s="351">
        <v>19166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77</v>
      </c>
      <c r="E126" s="350">
        <f>E127+E134+E141+E144</f>
        <v>64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77</v>
      </c>
      <c r="E127" s="350">
        <f>E128+E130+E132</f>
        <v>64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77</v>
      </c>
      <c r="E128" s="350">
        <f>E129</f>
        <v>64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>
        <v>77</v>
      </c>
      <c r="E129" s="351">
        <v>64</v>
      </c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11788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11788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11788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>
        <v>11788</v>
      </c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106891</v>
      </c>
      <c r="E191" s="350">
        <f>E192+E360+E406</f>
        <v>144540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105305</v>
      </c>
      <c r="E192" s="350">
        <f>E193+E215+E260+E275+E299+E312+E328+E343</f>
        <v>124623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76259</v>
      </c>
      <c r="E193" s="350">
        <f>E194+E196+E200+E202+E207+E209+E211+E213</f>
        <v>85477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59518</v>
      </c>
      <c r="E194" s="350">
        <f>E195</f>
        <v>66717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59518</v>
      </c>
      <c r="E195" s="351">
        <v>66717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10651</v>
      </c>
      <c r="E196" s="350">
        <f>SUM(E197:E199)</f>
        <v>11941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7141</v>
      </c>
      <c r="E197" s="351">
        <v>8005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3064</v>
      </c>
      <c r="E198" s="351">
        <v>3323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446</v>
      </c>
      <c r="E199" s="351">
        <v>613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113</v>
      </c>
      <c r="E200" s="350">
        <f>E201</f>
        <v>137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113</v>
      </c>
      <c r="E201" s="351">
        <v>137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555</v>
      </c>
      <c r="E202" s="350">
        <f>SUM(E203:E206)</f>
        <v>742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234</v>
      </c>
      <c r="E203" s="351">
        <v>192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281</v>
      </c>
      <c r="E205" s="351">
        <v>530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40</v>
      </c>
      <c r="E206" s="351">
        <v>20</v>
      </c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5060</v>
      </c>
      <c r="E207" s="350">
        <f>E208</f>
        <v>4839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5060</v>
      </c>
      <c r="E208" s="351">
        <v>4839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362</v>
      </c>
      <c r="E209" s="350">
        <f>E210</f>
        <v>1101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362</v>
      </c>
      <c r="E210" s="351">
        <v>1101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27185</v>
      </c>
      <c r="E215" s="350">
        <f>E216+E224+E230+E239+E247+E250</f>
        <v>36729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3515</v>
      </c>
      <c r="E216" s="350">
        <f>SUM(E217:E223)</f>
        <v>3416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198</v>
      </c>
      <c r="E217" s="351">
        <v>258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1423</v>
      </c>
      <c r="E218" s="351">
        <v>1439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386</v>
      </c>
      <c r="E219" s="351">
        <v>422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932</v>
      </c>
      <c r="E220" s="351">
        <v>890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424</v>
      </c>
      <c r="E221" s="351">
        <v>295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5</v>
      </c>
      <c r="E222" s="351">
        <v>13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147</v>
      </c>
      <c r="E223" s="351">
        <v>99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1005</v>
      </c>
      <c r="E224" s="350">
        <f>SUM(E225:E229)</f>
        <v>1153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822</v>
      </c>
      <c r="E225" s="351">
        <v>917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132</v>
      </c>
      <c r="E226" s="351">
        <v>235</v>
      </c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>
        <v>51</v>
      </c>
      <c r="E229" s="351">
        <v>1</v>
      </c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3757</v>
      </c>
      <c r="E230" s="350">
        <f>SUM(E231:E238)</f>
        <v>4492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20</v>
      </c>
      <c r="E231" s="351">
        <v>17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331</v>
      </c>
      <c r="E232" s="351">
        <v>152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421</v>
      </c>
      <c r="E233" s="351">
        <v>480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29</v>
      </c>
      <c r="E234" s="351">
        <v>77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1571</v>
      </c>
      <c r="E235" s="351">
        <v>1915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326</v>
      </c>
      <c r="E236" s="351">
        <v>260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281</v>
      </c>
      <c r="E237" s="351">
        <v>216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778</v>
      </c>
      <c r="E238" s="351">
        <v>1375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902</v>
      </c>
      <c r="E239" s="350">
        <f>SUM(E240:E246)</f>
        <v>864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816</v>
      </c>
      <c r="E242" s="351">
        <v>864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>
        <v>86</v>
      </c>
      <c r="E246" s="351"/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2027</v>
      </c>
      <c r="E247" s="350">
        <f>E248+E249</f>
        <v>2276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183</v>
      </c>
      <c r="E248" s="351">
        <v>462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1844</v>
      </c>
      <c r="E249" s="351">
        <v>1814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15979</v>
      </c>
      <c r="E250" s="350">
        <f>SUM(E251:E259)</f>
        <v>24528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467</v>
      </c>
      <c r="E251" s="351">
        <v>558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175</v>
      </c>
      <c r="E253" s="351">
        <v>174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1664</v>
      </c>
      <c r="E254" s="351">
        <v>1750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13032</v>
      </c>
      <c r="E257" s="351">
        <v>13723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350</v>
      </c>
      <c r="E258" s="351">
        <v>355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291</v>
      </c>
      <c r="E259" s="351">
        <v>7968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1824</v>
      </c>
      <c r="E260" s="350">
        <f>E261+E265+E267+E269+E273</f>
        <v>2153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1799</v>
      </c>
      <c r="E261" s="350">
        <f>SUM(E262:E264)</f>
        <v>2129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165</v>
      </c>
      <c r="E262" s="351">
        <v>165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1634</v>
      </c>
      <c r="E263" s="351">
        <v>1964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2</v>
      </c>
      <c r="E265" s="356">
        <f>E266</f>
        <v>3</v>
      </c>
    </row>
    <row r="266" spans="1:5" ht="12.75">
      <c r="A266" s="357">
        <v>4246</v>
      </c>
      <c r="B266" s="372">
        <v>432100</v>
      </c>
      <c r="C266" s="367" t="s">
        <v>1594</v>
      </c>
      <c r="D266" s="359">
        <v>2</v>
      </c>
      <c r="E266" s="351">
        <v>3</v>
      </c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23</v>
      </c>
      <c r="E273" s="356">
        <f>E274</f>
        <v>21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>
        <v>23</v>
      </c>
      <c r="E274" s="351">
        <v>21</v>
      </c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220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220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>
        <v>220</v>
      </c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37</v>
      </c>
      <c r="E343" s="350">
        <f>E344+E347+E351+E353+E356+E358</f>
        <v>44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37</v>
      </c>
      <c r="E347" s="350">
        <f>SUM(E348:E350)</f>
        <v>44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30</v>
      </c>
      <c r="E348" s="351">
        <v>41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7</v>
      </c>
      <c r="E349" s="351">
        <v>3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1586</v>
      </c>
      <c r="E360" s="350">
        <f>E361+E383+E392+E395+E403</f>
        <v>8929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1586</v>
      </c>
      <c r="E361" s="350">
        <f>E362+E367+E377+E379+E381</f>
        <v>8929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779</v>
      </c>
      <c r="E362" s="350">
        <f>SUM(E363:E366)</f>
        <v>565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779</v>
      </c>
      <c r="E365" s="351">
        <v>565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752</v>
      </c>
      <c r="E367" s="350">
        <f>SUM(E368:E376)</f>
        <v>8282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>
        <v>273</v>
      </c>
      <c r="E368" s="351">
        <v>266</v>
      </c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393</v>
      </c>
      <c r="E369" s="351">
        <v>386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31</v>
      </c>
      <c r="E372" s="351">
        <v>7630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>
        <v>55</v>
      </c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14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>
        <v>14</v>
      </c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41</v>
      </c>
      <c r="E381" s="356">
        <f>E382</f>
        <v>82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41</v>
      </c>
      <c r="E382" s="351">
        <v>82</v>
      </c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10988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10988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10988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>
        <v>10988</v>
      </c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5650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9258</v>
      </c>
    </row>
    <row r="456" spans="1:5" ht="15" customHeight="1">
      <c r="A456" s="362">
        <v>4436</v>
      </c>
      <c r="B456" s="293"/>
      <c r="C456" s="316" t="s">
        <v>1657</v>
      </c>
      <c r="D456" s="418">
        <v>3831</v>
      </c>
      <c r="E456" s="418">
        <v>11305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112541</v>
      </c>
      <c r="E457" s="350">
        <f>E21+E458</f>
        <v>135282</v>
      </c>
    </row>
    <row r="458" spans="1:5" ht="24">
      <c r="A458" s="375">
        <v>4438</v>
      </c>
      <c r="B458" s="293"/>
      <c r="C458" s="419" t="s">
        <v>1659</v>
      </c>
      <c r="D458" s="351"/>
      <c r="E458" s="351"/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105067</v>
      </c>
      <c r="E459" s="350">
        <f>E191-E460+E461</f>
        <v>142387</v>
      </c>
    </row>
    <row r="460" spans="1:5" ht="24">
      <c r="A460" s="375">
        <v>4440</v>
      </c>
      <c r="B460" s="293"/>
      <c r="C460" s="420" t="s">
        <v>1661</v>
      </c>
      <c r="D460" s="351">
        <v>1824</v>
      </c>
      <c r="E460" s="351">
        <v>2153</v>
      </c>
    </row>
    <row r="461" spans="1:5" ht="24">
      <c r="A461" s="375">
        <v>4441</v>
      </c>
      <c r="B461" s="360"/>
      <c r="C461" s="367" t="s">
        <v>1662</v>
      </c>
      <c r="D461" s="359"/>
      <c r="E461" s="351"/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11305</v>
      </c>
      <c r="E462" s="350">
        <f>E456+E457-E459</f>
        <v>4200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99" zoomScaleNormal="99" zoomScaleSheetLayoutView="100" zoomScalePageLayoutView="0" workbookViewId="0" topLeftCell="A301">
      <selection activeCell="K308" sqref="K308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Zavod za javno zdravlje Sombor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Vojvodjanska 47</v>
      </c>
      <c r="B9" s="6"/>
      <c r="C9" s="146"/>
      <c r="D9" s="3" t="str">
        <f>"Матични број:   "&amp;MaticniBroj</f>
        <v>Матични број:   08333092</v>
      </c>
      <c r="E9" s="8"/>
    </row>
    <row r="10" spans="1:5" ht="31.5" customHeight="1">
      <c r="A10" s="2" t="str">
        <f>"ПИБ:   "&amp;bip</f>
        <v>ПИБ:   101842968</v>
      </c>
      <c r="B10" s="6"/>
      <c r="C10" s="146"/>
      <c r="D10" s="4" t="str">
        <f>"Број подрачуна:  "&amp;BrojPodracuna</f>
        <v>Број подрачуна:  840-379661-22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139100</v>
      </c>
      <c r="E22" s="20">
        <f aca="true" t="shared" si="0" ref="E22:E57">SUM(F22:K22)</f>
        <v>123494</v>
      </c>
      <c r="F22" s="20">
        <f aca="true" t="shared" si="1" ref="F22:K22">F23+F147</f>
        <v>18834</v>
      </c>
      <c r="G22" s="20">
        <f t="shared" si="1"/>
        <v>332</v>
      </c>
      <c r="H22" s="20">
        <f t="shared" si="1"/>
        <v>2280</v>
      </c>
      <c r="I22" s="20">
        <f t="shared" si="1"/>
        <v>40810</v>
      </c>
      <c r="J22" s="20">
        <f t="shared" si="1"/>
        <v>9465</v>
      </c>
      <c r="K22" s="21">
        <f t="shared" si="1"/>
        <v>51773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138900</v>
      </c>
      <c r="E23" s="20">
        <f t="shared" si="0"/>
        <v>123430</v>
      </c>
      <c r="F23" s="20">
        <f aca="true" t="shared" si="2" ref="F23:K23">F24+F76+F90+F102+F131+F136+F140</f>
        <v>18834</v>
      </c>
      <c r="G23" s="20">
        <f t="shared" si="2"/>
        <v>332</v>
      </c>
      <c r="H23" s="20">
        <f t="shared" si="2"/>
        <v>2280</v>
      </c>
      <c r="I23" s="20">
        <f t="shared" si="2"/>
        <v>40810</v>
      </c>
      <c r="J23" s="20">
        <f t="shared" si="2"/>
        <v>9465</v>
      </c>
      <c r="K23" s="21">
        <f t="shared" si="2"/>
        <v>51709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13199</v>
      </c>
      <c r="E90" s="20">
        <f t="shared" si="10"/>
        <v>9465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9465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13199</v>
      </c>
      <c r="E94" s="20">
        <f t="shared" si="10"/>
        <v>9465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9465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>
        <v>13199</v>
      </c>
      <c r="E95" s="23">
        <f t="shared" si="10"/>
        <v>9465</v>
      </c>
      <c r="F95" s="22"/>
      <c r="G95" s="22"/>
      <c r="H95" s="22"/>
      <c r="I95" s="22"/>
      <c r="J95" s="22">
        <v>9465</v>
      </c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58551</v>
      </c>
      <c r="E102" s="20">
        <f t="shared" si="20"/>
        <v>53879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2170</v>
      </c>
      <c r="I102" s="20">
        <f t="shared" si="21"/>
        <v>0</v>
      </c>
      <c r="J102" s="20">
        <f t="shared" si="21"/>
        <v>0</v>
      </c>
      <c r="K102" s="21">
        <f t="shared" si="21"/>
        <v>51709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175</v>
      </c>
      <c r="E103" s="20">
        <f t="shared" si="20"/>
        <v>126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126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>
        <v>45</v>
      </c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130</v>
      </c>
      <c r="E107" s="23">
        <f t="shared" si="20"/>
        <v>126</v>
      </c>
      <c r="F107" s="54"/>
      <c r="G107" s="54"/>
      <c r="H107" s="54"/>
      <c r="I107" s="54"/>
      <c r="J107" s="54"/>
      <c r="K107" s="55">
        <v>126</v>
      </c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58356</v>
      </c>
      <c r="E110" s="20">
        <f t="shared" si="20"/>
        <v>53753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2170</v>
      </c>
      <c r="I110" s="20">
        <f t="shared" si="23"/>
        <v>0</v>
      </c>
      <c r="J110" s="20">
        <f t="shared" si="23"/>
        <v>0</v>
      </c>
      <c r="K110" s="21">
        <f t="shared" si="23"/>
        <v>51583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58356</v>
      </c>
      <c r="E111" s="23">
        <f t="shared" si="20"/>
        <v>53753</v>
      </c>
      <c r="F111" s="22"/>
      <c r="G111" s="22"/>
      <c r="H111" s="22">
        <v>2170</v>
      </c>
      <c r="I111" s="22"/>
      <c r="J111" s="22"/>
      <c r="K111" s="24">
        <v>51583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20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20</v>
      </c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250</v>
      </c>
      <c r="E131" s="20">
        <f t="shared" si="20"/>
        <v>174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110</v>
      </c>
      <c r="I131" s="20">
        <f t="shared" si="27"/>
        <v>64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50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50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200</v>
      </c>
      <c r="E134" s="20">
        <f t="shared" si="20"/>
        <v>174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110</v>
      </c>
      <c r="I134" s="20">
        <f t="shared" si="29"/>
        <v>64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200</v>
      </c>
      <c r="E135" s="23">
        <f t="shared" si="20"/>
        <v>174</v>
      </c>
      <c r="F135" s="22"/>
      <c r="G135" s="22"/>
      <c r="H135" s="22">
        <v>110</v>
      </c>
      <c r="I135" s="22">
        <v>64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41000</v>
      </c>
      <c r="E136" s="20">
        <f aca="true" t="shared" si="30" ref="E136:E175">SUM(F136:K136)</f>
        <v>40746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40746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41000</v>
      </c>
      <c r="E137" s="20">
        <f t="shared" si="30"/>
        <v>40746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40746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41000</v>
      </c>
      <c r="E138" s="23">
        <f>SUM(F138:K138)</f>
        <v>40746</v>
      </c>
      <c r="F138" s="22"/>
      <c r="G138" s="22"/>
      <c r="H138" s="22"/>
      <c r="I138" s="22">
        <v>40746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25900</v>
      </c>
      <c r="E140" s="20">
        <f t="shared" si="30"/>
        <v>19166</v>
      </c>
      <c r="F140" s="20">
        <f aca="true" t="shared" si="33" ref="F140:K140">F141</f>
        <v>18834</v>
      </c>
      <c r="G140" s="20">
        <f t="shared" si="33"/>
        <v>332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25900</v>
      </c>
      <c r="E141" s="20">
        <f t="shared" si="30"/>
        <v>19166</v>
      </c>
      <c r="F141" s="20">
        <f aca="true" t="shared" si="34" ref="F141:K141">F146</f>
        <v>18834</v>
      </c>
      <c r="G141" s="20">
        <f t="shared" si="34"/>
        <v>332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25900</v>
      </c>
      <c r="E146" s="23">
        <f t="shared" si="30"/>
        <v>19166</v>
      </c>
      <c r="F146" s="22">
        <v>18834</v>
      </c>
      <c r="G146" s="22">
        <v>332</v>
      </c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200</v>
      </c>
      <c r="E147" s="20">
        <f t="shared" si="30"/>
        <v>64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64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200</v>
      </c>
      <c r="E148" s="20">
        <f t="shared" si="30"/>
        <v>64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64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100</v>
      </c>
      <c r="E149" s="20">
        <f t="shared" si="30"/>
        <v>64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64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>
        <v>100</v>
      </c>
      <c r="E150" s="23">
        <f t="shared" si="30"/>
        <v>64</v>
      </c>
      <c r="F150" s="22"/>
      <c r="G150" s="22"/>
      <c r="H150" s="22"/>
      <c r="I150" s="22"/>
      <c r="J150" s="22"/>
      <c r="K150" s="24">
        <v>64</v>
      </c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100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100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11800</v>
      </c>
      <c r="E176" s="20">
        <f aca="true" t="shared" si="49" ref="E176:E211">SUM(F176:K176)</f>
        <v>11788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11788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11800</v>
      </c>
      <c r="E177" s="20">
        <f t="shared" si="49"/>
        <v>11788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11788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11800</v>
      </c>
      <c r="E178" s="20">
        <f t="shared" si="49"/>
        <v>11788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11788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>
        <v>11800</v>
      </c>
      <c r="E183" s="23">
        <f t="shared" si="49"/>
        <v>11788</v>
      </c>
      <c r="F183" s="22"/>
      <c r="G183" s="22"/>
      <c r="H183" s="22"/>
      <c r="I183" s="22"/>
      <c r="J183" s="22"/>
      <c r="K183" s="24">
        <v>11788</v>
      </c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150900</v>
      </c>
      <c r="E224" s="30">
        <f t="shared" si="57"/>
        <v>135282</v>
      </c>
      <c r="F224" s="30">
        <f aca="true" t="shared" si="58" ref="F224:K224">F22+F176</f>
        <v>18834</v>
      </c>
      <c r="G224" s="30">
        <f t="shared" si="58"/>
        <v>332</v>
      </c>
      <c r="H224" s="30">
        <f t="shared" si="58"/>
        <v>2280</v>
      </c>
      <c r="I224" s="30">
        <f t="shared" si="58"/>
        <v>40810</v>
      </c>
      <c r="J224" s="30">
        <f t="shared" si="58"/>
        <v>9465</v>
      </c>
      <c r="K224" s="31">
        <f t="shared" si="58"/>
        <v>63561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139700</v>
      </c>
      <c r="E233" s="20">
        <f aca="true" t="shared" si="59" ref="E233:E304">SUM(F233:K233)</f>
        <v>133552</v>
      </c>
      <c r="F233" s="20">
        <f aca="true" t="shared" si="60" ref="F233:K233">F234+F430</f>
        <v>18179</v>
      </c>
      <c r="G233" s="20">
        <f t="shared" si="60"/>
        <v>3652</v>
      </c>
      <c r="H233" s="20">
        <f t="shared" si="60"/>
        <v>2170</v>
      </c>
      <c r="I233" s="20">
        <f t="shared" si="60"/>
        <v>40810</v>
      </c>
      <c r="J233" s="20">
        <f t="shared" si="60"/>
        <v>12646</v>
      </c>
      <c r="K233" s="21">
        <f t="shared" si="60"/>
        <v>56095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130391</v>
      </c>
      <c r="E234" s="20">
        <f t="shared" si="59"/>
        <v>124623</v>
      </c>
      <c r="F234" s="20">
        <f aca="true" t="shared" si="61" ref="F234:K234">F235+F261+F310+F329+F357+F370+F390+F409</f>
        <v>18179</v>
      </c>
      <c r="G234" s="20">
        <f t="shared" si="61"/>
        <v>3652</v>
      </c>
      <c r="H234" s="20">
        <f t="shared" si="61"/>
        <v>2170</v>
      </c>
      <c r="I234" s="20">
        <f t="shared" si="61"/>
        <v>40810</v>
      </c>
      <c r="J234" s="20">
        <f t="shared" si="61"/>
        <v>6732</v>
      </c>
      <c r="K234" s="21">
        <f t="shared" si="61"/>
        <v>53080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86827</v>
      </c>
      <c r="E235" s="20">
        <f t="shared" si="59"/>
        <v>85477</v>
      </c>
      <c r="F235" s="20">
        <f aca="true" t="shared" si="62" ref="F235:K235">F236+F238+F242+F244+F253+F255+F257+F259</f>
        <v>16834</v>
      </c>
      <c r="G235" s="20">
        <f t="shared" si="62"/>
        <v>3366</v>
      </c>
      <c r="H235" s="20">
        <f t="shared" si="62"/>
        <v>0</v>
      </c>
      <c r="I235" s="20">
        <f t="shared" si="62"/>
        <v>37415</v>
      </c>
      <c r="J235" s="20">
        <f t="shared" si="62"/>
        <v>0</v>
      </c>
      <c r="K235" s="21">
        <f t="shared" si="62"/>
        <v>27862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66907</v>
      </c>
      <c r="E236" s="20">
        <f t="shared" si="59"/>
        <v>66717</v>
      </c>
      <c r="F236" s="20">
        <f aca="true" t="shared" si="63" ref="F236:K236">F237</f>
        <v>14278</v>
      </c>
      <c r="G236" s="20">
        <f t="shared" si="63"/>
        <v>2855</v>
      </c>
      <c r="H236" s="20">
        <f t="shared" si="63"/>
        <v>0</v>
      </c>
      <c r="I236" s="20">
        <f t="shared" si="63"/>
        <v>31735</v>
      </c>
      <c r="J236" s="20">
        <f t="shared" si="63"/>
        <v>0</v>
      </c>
      <c r="K236" s="21">
        <f t="shared" si="63"/>
        <v>17849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66907</v>
      </c>
      <c r="E237" s="23">
        <f t="shared" si="59"/>
        <v>66717</v>
      </c>
      <c r="F237" s="22">
        <v>14278</v>
      </c>
      <c r="G237" s="22">
        <v>2855</v>
      </c>
      <c r="H237" s="22"/>
      <c r="I237" s="22">
        <v>31735</v>
      </c>
      <c r="J237" s="22"/>
      <c r="K237" s="24">
        <v>17849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12277</v>
      </c>
      <c r="E238" s="20">
        <f t="shared" si="59"/>
        <v>11941</v>
      </c>
      <c r="F238" s="20">
        <f aca="true" t="shared" si="64" ref="F238:K238">SUM(F239:F241)</f>
        <v>2556</v>
      </c>
      <c r="G238" s="20">
        <f t="shared" si="64"/>
        <v>511</v>
      </c>
      <c r="H238" s="20">
        <f t="shared" si="64"/>
        <v>0</v>
      </c>
      <c r="I238" s="20">
        <f t="shared" si="64"/>
        <v>5680</v>
      </c>
      <c r="J238" s="20">
        <f t="shared" si="64"/>
        <v>0</v>
      </c>
      <c r="K238" s="21">
        <f t="shared" si="64"/>
        <v>3194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8030</v>
      </c>
      <c r="E239" s="23">
        <f t="shared" si="59"/>
        <v>8005</v>
      </c>
      <c r="F239" s="22">
        <v>1714</v>
      </c>
      <c r="G239" s="22">
        <v>343</v>
      </c>
      <c r="H239" s="22"/>
      <c r="I239" s="22">
        <v>3808</v>
      </c>
      <c r="J239" s="22"/>
      <c r="K239" s="24">
        <v>2140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3445</v>
      </c>
      <c r="E240" s="23">
        <f t="shared" si="59"/>
        <v>3323</v>
      </c>
      <c r="F240" s="22">
        <v>735</v>
      </c>
      <c r="G240" s="22">
        <v>147</v>
      </c>
      <c r="H240" s="22"/>
      <c r="I240" s="22">
        <v>1634</v>
      </c>
      <c r="J240" s="22"/>
      <c r="K240" s="24">
        <v>807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802</v>
      </c>
      <c r="E241" s="23">
        <f t="shared" si="59"/>
        <v>613</v>
      </c>
      <c r="F241" s="22">
        <v>107</v>
      </c>
      <c r="G241" s="22">
        <v>21</v>
      </c>
      <c r="H241" s="22"/>
      <c r="I241" s="22">
        <v>238</v>
      </c>
      <c r="J241" s="22">
        <v>0</v>
      </c>
      <c r="K241" s="24">
        <v>247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200</v>
      </c>
      <c r="E242" s="20">
        <f t="shared" si="59"/>
        <v>137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137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200</v>
      </c>
      <c r="E243" s="23">
        <f t="shared" si="59"/>
        <v>137</v>
      </c>
      <c r="F243" s="22"/>
      <c r="G243" s="22"/>
      <c r="H243" s="22"/>
      <c r="I243" s="22"/>
      <c r="J243" s="22"/>
      <c r="K243" s="24">
        <v>137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1093</v>
      </c>
      <c r="E244" s="20">
        <f t="shared" si="59"/>
        <v>742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742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413</v>
      </c>
      <c r="E245" s="23">
        <f t="shared" si="59"/>
        <v>192</v>
      </c>
      <c r="F245" s="22"/>
      <c r="G245" s="22"/>
      <c r="H245" s="22"/>
      <c r="I245" s="22"/>
      <c r="J245" s="22"/>
      <c r="K245" s="24">
        <v>192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600</v>
      </c>
      <c r="E247" s="23">
        <f t="shared" si="59"/>
        <v>530</v>
      </c>
      <c r="F247" s="22"/>
      <c r="G247" s="22"/>
      <c r="H247" s="22"/>
      <c r="I247" s="22"/>
      <c r="J247" s="22"/>
      <c r="K247" s="24">
        <v>530</v>
      </c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80</v>
      </c>
      <c r="E252" s="23">
        <f t="shared" si="59"/>
        <v>20</v>
      </c>
      <c r="F252" s="22"/>
      <c r="G252" s="22"/>
      <c r="H252" s="22"/>
      <c r="I252" s="22"/>
      <c r="J252" s="22"/>
      <c r="K252" s="24">
        <v>20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5200</v>
      </c>
      <c r="E253" s="20">
        <f t="shared" si="59"/>
        <v>4839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4839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5200</v>
      </c>
      <c r="E254" s="23">
        <f t="shared" si="59"/>
        <v>4839</v>
      </c>
      <c r="F254" s="22"/>
      <c r="G254" s="22"/>
      <c r="H254" s="22"/>
      <c r="I254" s="22"/>
      <c r="J254" s="22"/>
      <c r="K254" s="24">
        <v>4839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1150</v>
      </c>
      <c r="E255" s="94">
        <f t="shared" si="59"/>
        <v>1101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1101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1150</v>
      </c>
      <c r="E256" s="23">
        <f t="shared" si="59"/>
        <v>1101</v>
      </c>
      <c r="F256" s="22"/>
      <c r="G256" s="22"/>
      <c r="H256" s="22"/>
      <c r="I256" s="22"/>
      <c r="J256" s="22"/>
      <c r="K256" s="24">
        <v>1101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41011</v>
      </c>
      <c r="E261" s="20">
        <f t="shared" si="59"/>
        <v>36729</v>
      </c>
      <c r="F261" s="20">
        <f aca="true" t="shared" si="71" ref="F261:K261">F262+F270+F276+F289+F297+F300</f>
        <v>1345</v>
      </c>
      <c r="G261" s="20">
        <f t="shared" si="71"/>
        <v>286</v>
      </c>
      <c r="H261" s="20">
        <f t="shared" si="71"/>
        <v>2170</v>
      </c>
      <c r="I261" s="20">
        <f t="shared" si="71"/>
        <v>3395</v>
      </c>
      <c r="J261" s="20">
        <f t="shared" si="71"/>
        <v>6732</v>
      </c>
      <c r="K261" s="21">
        <f t="shared" si="71"/>
        <v>22801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4275</v>
      </c>
      <c r="E262" s="20">
        <f t="shared" si="59"/>
        <v>3416</v>
      </c>
      <c r="F262" s="20">
        <f aca="true" t="shared" si="72" ref="F262:K262">SUM(F263:F269)</f>
        <v>398</v>
      </c>
      <c r="G262" s="20">
        <f t="shared" si="72"/>
        <v>0</v>
      </c>
      <c r="H262" s="20">
        <f t="shared" si="72"/>
        <v>0</v>
      </c>
      <c r="I262" s="20">
        <f t="shared" si="72"/>
        <v>64</v>
      </c>
      <c r="J262" s="20">
        <f t="shared" si="72"/>
        <v>0</v>
      </c>
      <c r="K262" s="21">
        <f t="shared" si="72"/>
        <v>2954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260</v>
      </c>
      <c r="E263" s="23">
        <f t="shared" si="59"/>
        <v>258</v>
      </c>
      <c r="F263" s="22">
        <v>31</v>
      </c>
      <c r="G263" s="22"/>
      <c r="H263" s="22"/>
      <c r="I263" s="22">
        <v>64</v>
      </c>
      <c r="J263" s="22"/>
      <c r="K263" s="24">
        <v>163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1732</v>
      </c>
      <c r="E264" s="23">
        <f t="shared" si="59"/>
        <v>1439</v>
      </c>
      <c r="F264" s="22">
        <v>248</v>
      </c>
      <c r="G264" s="22"/>
      <c r="H264" s="22"/>
      <c r="I264" s="22"/>
      <c r="J264" s="22"/>
      <c r="K264" s="24">
        <v>1191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495</v>
      </c>
      <c r="E265" s="23">
        <f t="shared" si="59"/>
        <v>422</v>
      </c>
      <c r="F265" s="22"/>
      <c r="G265" s="22"/>
      <c r="H265" s="22"/>
      <c r="I265" s="22"/>
      <c r="J265" s="22"/>
      <c r="K265" s="24">
        <v>422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1110</v>
      </c>
      <c r="E266" s="23">
        <f t="shared" si="59"/>
        <v>890</v>
      </c>
      <c r="F266" s="22">
        <v>119</v>
      </c>
      <c r="G266" s="22"/>
      <c r="H266" s="22"/>
      <c r="I266" s="22"/>
      <c r="J266" s="22"/>
      <c r="K266" s="24">
        <v>771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525</v>
      </c>
      <c r="E267" s="23">
        <f t="shared" si="59"/>
        <v>295</v>
      </c>
      <c r="F267" s="22"/>
      <c r="G267" s="22"/>
      <c r="H267" s="22"/>
      <c r="I267" s="22"/>
      <c r="J267" s="22"/>
      <c r="K267" s="24">
        <v>295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30</v>
      </c>
      <c r="E268" s="23">
        <f t="shared" si="59"/>
        <v>13</v>
      </c>
      <c r="F268" s="22"/>
      <c r="G268" s="22"/>
      <c r="H268" s="22"/>
      <c r="I268" s="22"/>
      <c r="J268" s="22"/>
      <c r="K268" s="24">
        <v>13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123</v>
      </c>
      <c r="E269" s="23">
        <f t="shared" si="59"/>
        <v>99</v>
      </c>
      <c r="F269" s="22"/>
      <c r="G269" s="22"/>
      <c r="H269" s="22"/>
      <c r="I269" s="22"/>
      <c r="J269" s="22"/>
      <c r="K269" s="24">
        <v>99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1688</v>
      </c>
      <c r="E270" s="20">
        <f t="shared" si="59"/>
        <v>1153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212</v>
      </c>
      <c r="K270" s="21">
        <f t="shared" si="73"/>
        <v>941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1000</v>
      </c>
      <c r="E271" s="23">
        <f t="shared" si="59"/>
        <v>917</v>
      </c>
      <c r="F271" s="22"/>
      <c r="G271" s="22"/>
      <c r="H271" s="22"/>
      <c r="I271" s="22"/>
      <c r="J271" s="22">
        <v>70</v>
      </c>
      <c r="K271" s="24">
        <v>847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450</v>
      </c>
      <c r="E272" s="23">
        <f t="shared" si="59"/>
        <v>235</v>
      </c>
      <c r="F272" s="22"/>
      <c r="G272" s="22"/>
      <c r="H272" s="22"/>
      <c r="I272" s="22"/>
      <c r="J272" s="22">
        <v>142</v>
      </c>
      <c r="K272" s="24">
        <v>93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>
        <v>238</v>
      </c>
      <c r="E275" s="23">
        <f t="shared" si="59"/>
        <v>1</v>
      </c>
      <c r="F275" s="22"/>
      <c r="G275" s="22"/>
      <c r="H275" s="22"/>
      <c r="I275" s="22"/>
      <c r="J275" s="22"/>
      <c r="K275" s="24">
        <v>1</v>
      </c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4575</v>
      </c>
      <c r="E276" s="20">
        <f t="shared" si="59"/>
        <v>4492</v>
      </c>
      <c r="F276" s="20">
        <f aca="true" t="shared" si="74" ref="F276:K276">SUM(F277:F288)</f>
        <v>270</v>
      </c>
      <c r="G276" s="20">
        <f t="shared" si="74"/>
        <v>0</v>
      </c>
      <c r="H276" s="20">
        <f t="shared" si="74"/>
        <v>0</v>
      </c>
      <c r="I276" s="20">
        <f t="shared" si="74"/>
        <v>0</v>
      </c>
      <c r="J276" s="20">
        <f t="shared" si="74"/>
        <v>0</v>
      </c>
      <c r="K276" s="21">
        <f t="shared" si="74"/>
        <v>4222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20</v>
      </c>
      <c r="E277" s="23">
        <f t="shared" si="59"/>
        <v>17</v>
      </c>
      <c r="F277" s="22"/>
      <c r="G277" s="22"/>
      <c r="H277" s="22"/>
      <c r="I277" s="22"/>
      <c r="J277" s="22"/>
      <c r="K277" s="24">
        <v>17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160</v>
      </c>
      <c r="E278" s="23">
        <f t="shared" si="59"/>
        <v>152</v>
      </c>
      <c r="F278" s="22"/>
      <c r="G278" s="22"/>
      <c r="H278" s="22"/>
      <c r="I278" s="22"/>
      <c r="J278" s="22"/>
      <c r="K278" s="24">
        <v>152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490</v>
      </c>
      <c r="E279" s="23">
        <f t="shared" si="59"/>
        <v>480</v>
      </c>
      <c r="F279" s="22"/>
      <c r="G279" s="22"/>
      <c r="H279" s="22"/>
      <c r="I279" s="22"/>
      <c r="J279" s="22"/>
      <c r="K279" s="24">
        <v>480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90</v>
      </c>
      <c r="E280" s="23">
        <f t="shared" si="59"/>
        <v>77</v>
      </c>
      <c r="F280" s="22"/>
      <c r="G280" s="22"/>
      <c r="H280" s="22"/>
      <c r="I280" s="22"/>
      <c r="J280" s="22"/>
      <c r="K280" s="24">
        <v>77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1920</v>
      </c>
      <c r="E281" s="23">
        <f t="shared" si="59"/>
        <v>1915</v>
      </c>
      <c r="F281" s="22">
        <v>270</v>
      </c>
      <c r="G281" s="22"/>
      <c r="H281" s="22"/>
      <c r="I281" s="22"/>
      <c r="J281" s="22"/>
      <c r="K281" s="24">
        <v>1645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264</v>
      </c>
      <c r="E282" s="23">
        <f t="shared" si="59"/>
        <v>260</v>
      </c>
      <c r="F282" s="22"/>
      <c r="G282" s="22"/>
      <c r="H282" s="22"/>
      <c r="I282" s="22"/>
      <c r="J282" s="22"/>
      <c r="K282" s="24">
        <v>260</v>
      </c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250</v>
      </c>
      <c r="E283" s="23">
        <f t="shared" si="59"/>
        <v>216</v>
      </c>
      <c r="F283" s="22"/>
      <c r="G283" s="22"/>
      <c r="H283" s="22"/>
      <c r="I283" s="22"/>
      <c r="J283" s="22"/>
      <c r="K283" s="24">
        <v>216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1381</v>
      </c>
      <c r="E288" s="23">
        <f t="shared" si="59"/>
        <v>1375</v>
      </c>
      <c r="F288" s="22"/>
      <c r="G288" s="22"/>
      <c r="H288" s="22"/>
      <c r="I288" s="22"/>
      <c r="J288" s="22"/>
      <c r="K288" s="24">
        <v>1375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920</v>
      </c>
      <c r="E289" s="20">
        <f t="shared" si="59"/>
        <v>864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864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870</v>
      </c>
      <c r="E292" s="23">
        <f t="shared" si="59"/>
        <v>864</v>
      </c>
      <c r="F292" s="22"/>
      <c r="G292" s="22"/>
      <c r="H292" s="22"/>
      <c r="I292" s="22"/>
      <c r="J292" s="22"/>
      <c r="K292" s="24">
        <v>864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50</v>
      </c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2349</v>
      </c>
      <c r="E297" s="20">
        <f t="shared" si="59"/>
        <v>2276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2276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522</v>
      </c>
      <c r="E298" s="23">
        <f t="shared" si="59"/>
        <v>462</v>
      </c>
      <c r="F298" s="22"/>
      <c r="G298" s="22"/>
      <c r="H298" s="22"/>
      <c r="I298" s="22"/>
      <c r="J298" s="22"/>
      <c r="K298" s="24">
        <v>462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1827</v>
      </c>
      <c r="E299" s="23">
        <f t="shared" si="59"/>
        <v>1814</v>
      </c>
      <c r="F299" s="22"/>
      <c r="G299" s="22"/>
      <c r="H299" s="22"/>
      <c r="I299" s="22"/>
      <c r="J299" s="22"/>
      <c r="K299" s="24">
        <v>1814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27204</v>
      </c>
      <c r="E300" s="20">
        <f t="shared" si="59"/>
        <v>24528</v>
      </c>
      <c r="F300" s="20">
        <f aca="true" t="shared" si="77" ref="F300:K300">SUM(F301:F309)</f>
        <v>677</v>
      </c>
      <c r="G300" s="20">
        <f t="shared" si="77"/>
        <v>286</v>
      </c>
      <c r="H300" s="20">
        <f t="shared" si="77"/>
        <v>2170</v>
      </c>
      <c r="I300" s="20">
        <f t="shared" si="77"/>
        <v>3331</v>
      </c>
      <c r="J300" s="20">
        <f t="shared" si="77"/>
        <v>6520</v>
      </c>
      <c r="K300" s="21">
        <f t="shared" si="77"/>
        <v>11544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684</v>
      </c>
      <c r="E301" s="23">
        <f t="shared" si="59"/>
        <v>558</v>
      </c>
      <c r="F301" s="22">
        <v>73</v>
      </c>
      <c r="G301" s="22"/>
      <c r="H301" s="22"/>
      <c r="I301" s="22"/>
      <c r="J301" s="22"/>
      <c r="K301" s="24">
        <v>485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480</v>
      </c>
      <c r="E303" s="23">
        <f t="shared" si="59"/>
        <v>174</v>
      </c>
      <c r="F303" s="22"/>
      <c r="G303" s="22"/>
      <c r="H303" s="22"/>
      <c r="I303" s="22"/>
      <c r="J303" s="22"/>
      <c r="K303" s="24">
        <v>174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1860</v>
      </c>
      <c r="E304" s="23">
        <f t="shared" si="59"/>
        <v>1750</v>
      </c>
      <c r="F304" s="54">
        <v>103</v>
      </c>
      <c r="G304" s="54"/>
      <c r="H304" s="54"/>
      <c r="I304" s="54"/>
      <c r="J304" s="54"/>
      <c r="K304" s="55">
        <v>1647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15740</v>
      </c>
      <c r="E307" s="23">
        <f t="shared" si="78"/>
        <v>13723</v>
      </c>
      <c r="F307" s="22">
        <v>485</v>
      </c>
      <c r="G307" s="22">
        <v>286</v>
      </c>
      <c r="H307" s="22">
        <v>2170</v>
      </c>
      <c r="I307" s="22">
        <v>3331</v>
      </c>
      <c r="J307" s="22"/>
      <c r="K307" s="24">
        <v>7451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380</v>
      </c>
      <c r="E308" s="23">
        <f t="shared" si="78"/>
        <v>355</v>
      </c>
      <c r="F308" s="22"/>
      <c r="G308" s="22"/>
      <c r="H308" s="22"/>
      <c r="I308" s="22"/>
      <c r="J308" s="22"/>
      <c r="K308" s="24">
        <v>355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8060</v>
      </c>
      <c r="E309" s="23">
        <f t="shared" si="78"/>
        <v>7968</v>
      </c>
      <c r="F309" s="22">
        <v>16</v>
      </c>
      <c r="G309" s="22"/>
      <c r="H309" s="22"/>
      <c r="I309" s="22"/>
      <c r="J309" s="22">
        <v>6520</v>
      </c>
      <c r="K309" s="24">
        <v>1432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2153</v>
      </c>
      <c r="E310" s="20">
        <f t="shared" si="78"/>
        <v>2153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2153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2129</v>
      </c>
      <c r="E311" s="20">
        <f t="shared" si="78"/>
        <v>2129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2129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165</v>
      </c>
      <c r="E312" s="23">
        <f t="shared" si="78"/>
        <v>165</v>
      </c>
      <c r="F312" s="22"/>
      <c r="G312" s="22"/>
      <c r="H312" s="22"/>
      <c r="I312" s="22"/>
      <c r="J312" s="22"/>
      <c r="K312" s="24">
        <v>165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1964</v>
      </c>
      <c r="E313" s="23">
        <f t="shared" si="78"/>
        <v>1964</v>
      </c>
      <c r="F313" s="22"/>
      <c r="G313" s="22"/>
      <c r="H313" s="22"/>
      <c r="I313" s="22"/>
      <c r="J313" s="22"/>
      <c r="K313" s="24">
        <v>1964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3</v>
      </c>
      <c r="E319" s="20">
        <f t="shared" si="78"/>
        <v>3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3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>
        <v>3</v>
      </c>
      <c r="E320" s="23">
        <f t="shared" si="78"/>
        <v>3</v>
      </c>
      <c r="F320" s="22"/>
      <c r="G320" s="22"/>
      <c r="H320" s="22"/>
      <c r="I320" s="22"/>
      <c r="J320" s="22"/>
      <c r="K320" s="24">
        <v>3</v>
      </c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21</v>
      </c>
      <c r="E327" s="20">
        <f t="shared" si="78"/>
        <v>21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21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>
        <v>21</v>
      </c>
      <c r="E328" s="23">
        <f t="shared" si="78"/>
        <v>21</v>
      </c>
      <c r="F328" s="22"/>
      <c r="G328" s="22"/>
      <c r="H328" s="22"/>
      <c r="I328" s="22"/>
      <c r="J328" s="22"/>
      <c r="K328" s="24">
        <v>21</v>
      </c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300</v>
      </c>
      <c r="E329" s="20">
        <f t="shared" si="78"/>
        <v>220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220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300</v>
      </c>
      <c r="E330" s="20">
        <f t="shared" si="78"/>
        <v>220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220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>
        <v>300</v>
      </c>
      <c r="E335" s="23">
        <f t="shared" si="78"/>
        <v>220</v>
      </c>
      <c r="F335" s="22"/>
      <c r="G335" s="22"/>
      <c r="H335" s="22"/>
      <c r="I335" s="22"/>
      <c r="J335" s="22"/>
      <c r="K335" s="24">
        <v>220</v>
      </c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100</v>
      </c>
      <c r="E409" s="20">
        <f t="shared" si="98"/>
        <v>44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44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100</v>
      </c>
      <c r="E413" s="20">
        <f t="shared" si="98"/>
        <v>44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44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50</v>
      </c>
      <c r="E414" s="23">
        <f t="shared" si="98"/>
        <v>41</v>
      </c>
      <c r="F414" s="22"/>
      <c r="G414" s="22"/>
      <c r="H414" s="22"/>
      <c r="I414" s="22"/>
      <c r="J414" s="22"/>
      <c r="K414" s="24">
        <v>41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40</v>
      </c>
      <c r="E415" s="23">
        <f t="shared" si="98"/>
        <v>3</v>
      </c>
      <c r="F415" s="22"/>
      <c r="G415" s="22"/>
      <c r="H415" s="22"/>
      <c r="I415" s="22"/>
      <c r="J415" s="22"/>
      <c r="K415" s="24">
        <v>3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10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9309</v>
      </c>
      <c r="E430" s="20">
        <f t="shared" si="98"/>
        <v>8929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5914</v>
      </c>
      <c r="K430" s="21">
        <f t="shared" si="112"/>
        <v>3015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9309</v>
      </c>
      <c r="E431" s="20">
        <f t="shared" si="98"/>
        <v>8929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5914</v>
      </c>
      <c r="K431" s="21">
        <f t="shared" si="113"/>
        <v>3015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684</v>
      </c>
      <c r="E432" s="20">
        <f t="shared" si="98"/>
        <v>565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565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600</v>
      </c>
      <c r="E435" s="23">
        <f t="shared" si="98"/>
        <v>565</v>
      </c>
      <c r="F435" s="22"/>
      <c r="G435" s="22"/>
      <c r="H435" s="22"/>
      <c r="I435" s="22"/>
      <c r="J435" s="22"/>
      <c r="K435" s="24">
        <v>565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84</v>
      </c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8491</v>
      </c>
      <c r="E437" s="20">
        <f t="shared" si="98"/>
        <v>8282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5914</v>
      </c>
      <c r="K437" s="21">
        <f t="shared" si="115"/>
        <v>2368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>
        <v>300</v>
      </c>
      <c r="E438" s="23">
        <f t="shared" si="98"/>
        <v>266</v>
      </c>
      <c r="F438" s="22"/>
      <c r="G438" s="22"/>
      <c r="H438" s="22"/>
      <c r="I438" s="22"/>
      <c r="J438" s="22"/>
      <c r="K438" s="24">
        <v>266</v>
      </c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445</v>
      </c>
      <c r="E439" s="23">
        <f t="shared" si="98"/>
        <v>386</v>
      </c>
      <c r="F439" s="22"/>
      <c r="G439" s="22"/>
      <c r="H439" s="22"/>
      <c r="I439" s="22"/>
      <c r="J439" s="22"/>
      <c r="K439" s="24">
        <v>386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7650</v>
      </c>
      <c r="E442" s="23">
        <f t="shared" si="98"/>
        <v>7630</v>
      </c>
      <c r="F442" s="22"/>
      <c r="G442" s="22"/>
      <c r="H442" s="22"/>
      <c r="I442" s="22"/>
      <c r="J442" s="22">
        <v>5914</v>
      </c>
      <c r="K442" s="24">
        <v>1716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>
        <v>96</v>
      </c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50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>
        <v>50</v>
      </c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84</v>
      </c>
      <c r="E451" s="20">
        <f t="shared" si="98"/>
        <v>82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82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>
        <v>84</v>
      </c>
      <c r="E452" s="23">
        <f t="shared" si="98"/>
        <v>82</v>
      </c>
      <c r="F452" s="22"/>
      <c r="G452" s="22"/>
      <c r="H452" s="22"/>
      <c r="I452" s="22"/>
      <c r="J452" s="22"/>
      <c r="K452" s="24">
        <v>82</v>
      </c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11200</v>
      </c>
      <c r="E480" s="20">
        <f t="shared" si="119"/>
        <v>10988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10988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11200</v>
      </c>
      <c r="E481" s="20">
        <f t="shared" si="119"/>
        <v>10988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10988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11200</v>
      </c>
      <c r="E482" s="20">
        <f t="shared" si="119"/>
        <v>10988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10988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>
        <v>11200</v>
      </c>
      <c r="E491" s="23">
        <f t="shared" si="119"/>
        <v>10988</v>
      </c>
      <c r="F491" s="22"/>
      <c r="G491" s="22"/>
      <c r="H491" s="22"/>
      <c r="I491" s="22"/>
      <c r="J491" s="22"/>
      <c r="K491" s="24">
        <v>10988</v>
      </c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150900</v>
      </c>
      <c r="E536" s="30">
        <f t="shared" si="139"/>
        <v>144540</v>
      </c>
      <c r="F536" s="30">
        <f aca="true" t="shared" si="141" ref="F536:K536">F233+F480</f>
        <v>18179</v>
      </c>
      <c r="G536" s="30">
        <f t="shared" si="141"/>
        <v>3652</v>
      </c>
      <c r="H536" s="30">
        <f t="shared" si="141"/>
        <v>2170</v>
      </c>
      <c r="I536" s="30">
        <f t="shared" si="141"/>
        <v>40810</v>
      </c>
      <c r="J536" s="30">
        <f t="shared" si="141"/>
        <v>12646</v>
      </c>
      <c r="K536" s="31">
        <f t="shared" si="141"/>
        <v>67083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139100</v>
      </c>
      <c r="E544" s="20">
        <f>SUM(F544:K544)</f>
        <v>123494</v>
      </c>
      <c r="F544" s="20">
        <f aca="true" t="shared" si="142" ref="F544:K544">F22</f>
        <v>18834</v>
      </c>
      <c r="G544" s="20">
        <f t="shared" si="142"/>
        <v>332</v>
      </c>
      <c r="H544" s="20">
        <f t="shared" si="142"/>
        <v>2280</v>
      </c>
      <c r="I544" s="20">
        <f t="shared" si="142"/>
        <v>40810</v>
      </c>
      <c r="J544" s="20">
        <f t="shared" si="142"/>
        <v>9465</v>
      </c>
      <c r="K544" s="21">
        <f t="shared" si="142"/>
        <v>51773</v>
      </c>
    </row>
    <row r="545" spans="1:11" ht="25.5">
      <c r="A545" s="135">
        <v>5437</v>
      </c>
      <c r="B545" s="15"/>
      <c r="C545" s="148" t="s">
        <v>898</v>
      </c>
      <c r="D545" s="20">
        <f>D233</f>
        <v>139700</v>
      </c>
      <c r="E545" s="20">
        <f>SUM(F545:K545)</f>
        <v>133552</v>
      </c>
      <c r="F545" s="20">
        <f aca="true" t="shared" si="143" ref="F545:K545">F233</f>
        <v>18179</v>
      </c>
      <c r="G545" s="20">
        <f t="shared" si="143"/>
        <v>3652</v>
      </c>
      <c r="H545" s="20">
        <f t="shared" si="143"/>
        <v>2170</v>
      </c>
      <c r="I545" s="20">
        <f t="shared" si="143"/>
        <v>40810</v>
      </c>
      <c r="J545" s="20">
        <f t="shared" si="143"/>
        <v>12646</v>
      </c>
      <c r="K545" s="21">
        <f t="shared" si="143"/>
        <v>56095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655</v>
      </c>
      <c r="G546" s="23">
        <f t="shared" si="144"/>
        <v>0</v>
      </c>
      <c r="H546" s="23">
        <f t="shared" si="144"/>
        <v>110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600</v>
      </c>
      <c r="E547" s="23">
        <f>IF((E545-E544)&gt;0,E545-E544,0)</f>
        <v>10058</v>
      </c>
      <c r="F547" s="23">
        <f aca="true" t="shared" si="145" ref="F547:K547">IF((F545-F544)&gt;0,F545-F544,0)</f>
        <v>0</v>
      </c>
      <c r="G547" s="23">
        <f t="shared" si="145"/>
        <v>3320</v>
      </c>
      <c r="H547" s="23">
        <f t="shared" si="145"/>
        <v>0</v>
      </c>
      <c r="I547" s="23">
        <f t="shared" si="145"/>
        <v>0</v>
      </c>
      <c r="J547" s="23">
        <f t="shared" si="145"/>
        <v>3181</v>
      </c>
      <c r="K547" s="37">
        <f t="shared" si="145"/>
        <v>4322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11800</v>
      </c>
      <c r="E548" s="20">
        <f>SUM(F548:K548)</f>
        <v>11788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11788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11200</v>
      </c>
      <c r="E549" s="20">
        <f>SUM(F549:K549)</f>
        <v>10988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10988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600</v>
      </c>
      <c r="E550" s="20">
        <f>IF((E548-E549)&gt;0,E548-E549,0)</f>
        <v>800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800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655</v>
      </c>
      <c r="G552" s="20">
        <f t="shared" si="150"/>
        <v>0</v>
      </c>
      <c r="H552" s="20">
        <f t="shared" si="150"/>
        <v>110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9258</v>
      </c>
      <c r="F553" s="30">
        <f t="shared" si="151"/>
        <v>0</v>
      </c>
      <c r="G553" s="30">
        <f t="shared" si="151"/>
        <v>3320</v>
      </c>
      <c r="H553" s="30">
        <f t="shared" si="151"/>
        <v>0</v>
      </c>
      <c r="I553" s="30">
        <f t="shared" si="151"/>
        <v>0</v>
      </c>
      <c r="J553" s="30">
        <f t="shared" si="151"/>
        <v>3181</v>
      </c>
      <c r="K553" s="31">
        <f t="shared" si="151"/>
        <v>3522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5">
      <selection activeCell="D41" sqref="D41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05 СОМБОР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00205005 ЗЈЗ СОМБОР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1770</v>
      </c>
      <c r="E28" s="458">
        <v>977</v>
      </c>
      <c r="F28" s="459">
        <v>793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189</v>
      </c>
      <c r="E31" s="463">
        <f>SUM(E32:E36)</f>
        <v>0</v>
      </c>
      <c r="F31" s="464">
        <f>SUM(F32:F36)</f>
        <v>189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111</v>
      </c>
      <c r="E33" s="453"/>
      <c r="F33" s="456">
        <v>111</v>
      </c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78</v>
      </c>
      <c r="E34" s="465"/>
      <c r="F34" s="456">
        <v>78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59</v>
      </c>
      <c r="E37" s="463">
        <f>SUM(E38:E40)</f>
        <v>48</v>
      </c>
      <c r="F37" s="464">
        <f>SUM(F38:F40)</f>
        <v>11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23</v>
      </c>
      <c r="E38" s="465">
        <v>23</v>
      </c>
      <c r="F38" s="456"/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23</v>
      </c>
      <c r="E39" s="465">
        <v>23</v>
      </c>
      <c r="F39" s="456"/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13</v>
      </c>
      <c r="E40" s="465">
        <v>2</v>
      </c>
      <c r="F40" s="456">
        <v>11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1460</v>
      </c>
      <c r="E41" s="462">
        <v>1074</v>
      </c>
      <c r="F41" s="459">
        <v>386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3478</v>
      </c>
      <c r="E42" s="470">
        <f>+E10+E13+E19+E20+E28+E29+E30+E31+E37+E41</f>
        <v>2099</v>
      </c>
      <c r="F42" s="471">
        <f>+F10+F13+F19+F20+F28+F29+F30+F31+F37+F41</f>
        <v>1379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7">
      <selection activeCell="G29" sqref="G29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05 СОМБОР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00205005 ЗЈЗ СОМБОР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9971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2066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>
        <v>3386</v>
      </c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4519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11</v>
      </c>
      <c r="E27" s="508">
        <v>69</v>
      </c>
      <c r="F27" s="509">
        <f>SUM(D27:E27)</f>
        <v>80</v>
      </c>
      <c r="G27" s="510">
        <v>75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11</v>
      </c>
      <c r="E28" s="512">
        <v>66</v>
      </c>
      <c r="F28" s="513">
        <f>SUM(D28:E28)</f>
        <v>77</v>
      </c>
      <c r="G28" s="514">
        <v>74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Violeta</cp:lastModifiedBy>
  <cp:lastPrinted>2019-02-26T14:16:11Z</cp:lastPrinted>
  <dcterms:created xsi:type="dcterms:W3CDTF">2002-07-23T06:43:57Z</dcterms:created>
  <dcterms:modified xsi:type="dcterms:W3CDTF">2019-03-04T12:33:49Z</dcterms:modified>
  <cp:category/>
  <cp:version/>
  <cp:contentType/>
  <cp:contentStatus/>
</cp:coreProperties>
</file>